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0 101 - I. etapa" sheetId="2" r:id="rId2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'S0 101 - I. etapa'!$C$128:$K$239</definedName>
    <definedName name="_xlnm.Print_Area" localSheetId="1">'S0 101 - I. etapa'!$C$4:$J$76,'S0 101 - I. etapa'!$C$82:$J$108,'S0 101 - I. etapa'!$C$114:$J$239</definedName>
    <definedName name="_xlnm.Print_Titles" localSheetId="1">'S0 101 - I. etapa'!$128:$128</definedName>
  </definedNames>
  <calcPr/>
</workbook>
</file>

<file path=xl/calcChain.xml><?xml version="1.0" encoding="utf-8"?>
<calcChain xmlns="http://schemas.openxmlformats.org/spreadsheetml/2006/main">
  <c i="2" l="1" r="J39"/>
  <c r="J38"/>
  <c i="1" r="AY96"/>
  <c i="2" r="J37"/>
  <c i="1" r="AX96"/>
  <c i="2" r="BI239"/>
  <c r="BH239"/>
  <c r="BG239"/>
  <c r="BF239"/>
  <c r="T239"/>
  <c r="T238"/>
  <c r="T237"/>
  <c r="R239"/>
  <c r="R238"/>
  <c r="R237"/>
  <c r="P239"/>
  <c r="P238"/>
  <c r="P237"/>
  <c r="BI236"/>
  <c r="BH236"/>
  <c r="BG236"/>
  <c r="BF236"/>
  <c r="T236"/>
  <c r="T235"/>
  <c r="R236"/>
  <c r="R235"/>
  <c r="P236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4"/>
  <c r="BH224"/>
  <c r="BG224"/>
  <c r="BF224"/>
  <c r="T224"/>
  <c r="R224"/>
  <c r="P224"/>
  <c r="BI221"/>
  <c r="BH221"/>
  <c r="BG221"/>
  <c r="BF221"/>
  <c r="T221"/>
  <c r="T220"/>
  <c r="R221"/>
  <c r="R220"/>
  <c r="P221"/>
  <c r="P220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F123"/>
  <c r="E121"/>
  <c r="F91"/>
  <c r="E89"/>
  <c r="J26"/>
  <c r="E26"/>
  <c r="J126"/>
  <c r="J25"/>
  <c r="J23"/>
  <c r="E23"/>
  <c r="J125"/>
  <c r="J22"/>
  <c r="J20"/>
  <c r="E20"/>
  <c r="F126"/>
  <c r="J19"/>
  <c r="J17"/>
  <c r="E17"/>
  <c r="F125"/>
  <c r="J16"/>
  <c r="J14"/>
  <c r="J123"/>
  <c r="E7"/>
  <c r="E117"/>
  <c i="1" r="L90"/>
  <c r="AM90"/>
  <c r="AM89"/>
  <c r="L89"/>
  <c r="AM87"/>
  <c r="L87"/>
  <c r="L85"/>
  <c r="L84"/>
  <c i="2" r="J221"/>
  <c r="J203"/>
  <c r="J188"/>
  <c r="BK154"/>
  <c r="BK135"/>
  <c r="J232"/>
  <c r="J210"/>
  <c r="BK210"/>
  <c r="BK201"/>
  <c r="BK190"/>
  <c r="BK182"/>
  <c r="J142"/>
  <c r="BK231"/>
  <c r="BK211"/>
  <c r="J198"/>
  <c r="J189"/>
  <c r="J171"/>
  <c r="J146"/>
  <c r="J211"/>
  <c r="J196"/>
  <c r="BK186"/>
  <c r="J144"/>
  <c r="BK215"/>
  <c r="BK181"/>
  <c r="BK161"/>
  <c r="BK144"/>
  <c r="BK234"/>
  <c r="J213"/>
  <c r="J191"/>
  <c r="J177"/>
  <c r="J148"/>
  <c r="J234"/>
  <c r="J214"/>
  <c r="BK219"/>
  <c r="J206"/>
  <c r="BK199"/>
  <c r="BK189"/>
  <c r="J167"/>
  <c r="J229"/>
  <c r="J202"/>
  <c r="J192"/>
  <c r="BK177"/>
  <c r="J157"/>
  <c r="J137"/>
  <c r="BK208"/>
  <c r="J195"/>
  <c r="BK183"/>
  <c r="BK146"/>
  <c i="1" r="AS95"/>
  <c i="2" r="J182"/>
  <c r="BK163"/>
  <c r="BK148"/>
  <c r="BK132"/>
  <c r="BK236"/>
  <c r="J201"/>
  <c r="J181"/>
  <c r="J159"/>
  <c r="J139"/>
  <c r="BK233"/>
  <c r="J215"/>
  <c r="BK204"/>
  <c r="BK194"/>
  <c r="J183"/>
  <c r="BK159"/>
  <c r="BK232"/>
  <c r="J216"/>
  <c r="J200"/>
  <c r="BK197"/>
  <c r="BK187"/>
  <c r="BK174"/>
  <c r="BK155"/>
  <c r="BK134"/>
  <c r="BK214"/>
  <c r="J197"/>
  <c r="J163"/>
  <c r="BK137"/>
  <c r="BK206"/>
  <c r="J161"/>
  <c r="J140"/>
  <c r="BK229"/>
  <c r="BK202"/>
  <c r="BK171"/>
  <c r="BK140"/>
  <c r="J132"/>
  <c r="BK216"/>
  <c r="J233"/>
  <c r="J208"/>
  <c r="BK198"/>
  <c r="BK188"/>
  <c r="J155"/>
  <c r="BK224"/>
  <c r="BK203"/>
  <c r="BK196"/>
  <c r="BK169"/>
  <c r="BK139"/>
  <c r="J224"/>
  <c r="J204"/>
  <c r="BK191"/>
  <c r="J169"/>
  <c r="BK142"/>
  <c r="BK213"/>
  <c r="J174"/>
  <c r="BK157"/>
  <c r="J135"/>
  <c r="BK239"/>
  <c r="J219"/>
  <c r="J194"/>
  <c r="J179"/>
  <c r="J150"/>
  <c r="J236"/>
  <c r="J231"/>
  <c r="BK205"/>
  <c r="J209"/>
  <c r="BK200"/>
  <c r="BK195"/>
  <c r="J187"/>
  <c r="BK179"/>
  <c r="J239"/>
  <c r="BK221"/>
  <c r="BK209"/>
  <c r="J199"/>
  <c r="J186"/>
  <c r="BK167"/>
  <c r="J154"/>
  <c r="J205"/>
  <c r="BK192"/>
  <c r="BK172"/>
  <c r="J134"/>
  <c r="J190"/>
  <c r="J172"/>
  <c r="BK150"/>
  <c l="1" r="BK185"/>
  <c r="J185"/>
  <c r="J102"/>
  <c r="T223"/>
  <c r="P131"/>
  <c r="P185"/>
  <c r="BK223"/>
  <c r="J223"/>
  <c r="J104"/>
  <c r="T131"/>
  <c r="R185"/>
  <c r="BK176"/>
  <c r="J176"/>
  <c r="J101"/>
  <c r="T185"/>
  <c r="R131"/>
  <c r="R130"/>
  <c r="R129"/>
  <c r="R176"/>
  <c r="R223"/>
  <c r="BK131"/>
  <c r="J131"/>
  <c r="J100"/>
  <c r="P176"/>
  <c r="T176"/>
  <c r="P223"/>
  <c r="BK235"/>
  <c r="J235"/>
  <c r="J105"/>
  <c r="BK220"/>
  <c r="J220"/>
  <c r="J103"/>
  <c r="BK238"/>
  <c r="J238"/>
  <c r="J107"/>
  <c r="F94"/>
  <c r="BE134"/>
  <c r="BE139"/>
  <c r="BE142"/>
  <c r="BE169"/>
  <c r="BE171"/>
  <c r="BE179"/>
  <c r="BE188"/>
  <c r="BE204"/>
  <c r="BE211"/>
  <c r="BE221"/>
  <c r="J94"/>
  <c r="BE132"/>
  <c r="BE167"/>
  <c r="BE186"/>
  <c r="BE189"/>
  <c r="BE198"/>
  <c r="BE200"/>
  <c r="BE206"/>
  <c r="BE213"/>
  <c r="BE219"/>
  <c r="BE232"/>
  <c r="F93"/>
  <c r="BE135"/>
  <c r="BE140"/>
  <c r="BE144"/>
  <c r="BE150"/>
  <c r="BE159"/>
  <c r="BE161"/>
  <c r="BE181"/>
  <c r="BE183"/>
  <c r="BE191"/>
  <c r="BE194"/>
  <c r="BE201"/>
  <c r="BE208"/>
  <c r="BE210"/>
  <c r="BE233"/>
  <c r="BE234"/>
  <c r="J91"/>
  <c r="BE148"/>
  <c r="BE154"/>
  <c r="BE155"/>
  <c r="BE163"/>
  <c r="BE172"/>
  <c r="BE177"/>
  <c r="BE196"/>
  <c r="BE203"/>
  <c r="BE205"/>
  <c r="BE214"/>
  <c r="BE216"/>
  <c r="BE239"/>
  <c r="BE209"/>
  <c r="BE215"/>
  <c r="BE229"/>
  <c r="BE236"/>
  <c r="E85"/>
  <c r="J93"/>
  <c r="BE137"/>
  <c r="BE146"/>
  <c r="BE157"/>
  <c r="BE174"/>
  <c r="BE182"/>
  <c r="BE187"/>
  <c r="BE190"/>
  <c r="BE192"/>
  <c r="BE195"/>
  <c r="BE197"/>
  <c r="BE199"/>
  <c r="BE202"/>
  <c r="BE224"/>
  <c r="BE231"/>
  <c r="F37"/>
  <c i="1" r="BB96"/>
  <c r="BB95"/>
  <c r="AX95"/>
  <c i="2" r="F39"/>
  <c i="1" r="BD96"/>
  <c r="BD95"/>
  <c r="BD94"/>
  <c r="W33"/>
  <c i="2" r="J36"/>
  <c i="1" r="AW96"/>
  <c i="2" r="F38"/>
  <c i="1" r="BC96"/>
  <c r="BC95"/>
  <c r="AY95"/>
  <c i="2" r="F36"/>
  <c i="1" r="BA96"/>
  <c r="BA95"/>
  <c r="BA94"/>
  <c r="W30"/>
  <c r="AS94"/>
  <c i="2" l="1" r="P130"/>
  <c r="P129"/>
  <c i="1" r="AU96"/>
  <c i="2" r="T130"/>
  <c r="T129"/>
  <c r="BK130"/>
  <c r="BK129"/>
  <c r="J129"/>
  <c r="J98"/>
  <c r="BK237"/>
  <c r="J237"/>
  <c r="J106"/>
  <c i="1" r="AU95"/>
  <c r="AU94"/>
  <c r="BC94"/>
  <c r="AY94"/>
  <c r="AW94"/>
  <c r="AK30"/>
  <c i="2" r="J35"/>
  <c i="1" r="AV96"/>
  <c r="AT96"/>
  <c r="AW95"/>
  <c r="BB94"/>
  <c r="AX94"/>
  <c i="2" r="F35"/>
  <c i="1" r="AZ96"/>
  <c r="AZ95"/>
  <c r="AV95"/>
  <c i="2" l="1" r="J130"/>
  <c r="J99"/>
  <c r="J32"/>
  <c i="1" r="AG96"/>
  <c r="AG95"/>
  <c r="AG94"/>
  <c r="AK26"/>
  <c r="W32"/>
  <c r="AT95"/>
  <c r="AN95"/>
  <c r="AZ94"/>
  <c r="AV94"/>
  <c r="AK29"/>
  <c r="AK35"/>
  <c r="W31"/>
  <c i="2" l="1" r="J41"/>
  <c i="1" r="AN96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<sst xmlns="http://schemas.openxmlformats.org/spreadsheetml/2006/main">
  <si>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</si>
  <si>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</si>
  <si>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</si>
  <si>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</si>
  <si>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{3b686b7f-fe7f-42f0-8c9f-9001adbbbfb6}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</si>
  <si>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</si>
  <si>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</si>
  <si>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</si>
  <si>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</si>
  <si>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</si>
  <si>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</si>
  <si>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</si>
  <si>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</si>
  <si>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</si>
  <si>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</si>
  <si>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</si>
  <si>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</si>
  <si>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pozemní komunikace v Borkách</t>
  </si>
  <si>
    <t>KSO:</t>
  </si>
  <si>
    <t>CC-CZ:</t>
  </si>
  <si>
    <t>Místo:</t>
  </si>
  <si>
    <t xml:space="preserve"> </t>
  </si>
  <si>
    <t>Datum:</t>
  </si>
  <si>
    <t>28. 4. 2021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</si>
  <si>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</si>
  <si>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</si>
  <si>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</si>
  <si>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</si>
  <si>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</si>
  <si>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</si>
  <si>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</si>
  <si>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</si>
  <si>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</si>
  <si>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</si>
  <si>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</si>
  <si>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</si>
  <si>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</si>
  <si>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</si>
  <si>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</si>
  <si>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</si>
  <si>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</si>
  <si>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</si>
  <si>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</si>
  <si>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</si>
  <si>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</si>
  <si>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</si>
  <si>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</si>
  <si>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</si>
  <si>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</si>
  <si>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</si>
  <si>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</si>
  <si>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</si>
  <si>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</si>
  <si>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</si>
  <si>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</si>
  <si>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</si>
  <si>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</si>
  <si>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</si>
  <si>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</si>
  <si>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</si>
  <si>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</si>
  <si>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</si>
  <si>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</si>
  <si>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</si>
  <si>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</si>
  <si>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</si>
  <si>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</si>
  <si>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</si>
  <si>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</si>
  <si>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</si>
  <si>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</si>
  <si>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</si>
  <si>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</si>
  <si>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</si>
  <si>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</si>
  <si>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</si>
  <si>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</si>
  <si>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S0 301</t>
  </si>
  <si>
    <t>Splašková a dešťová kanalizace</t>
  </si>
  <si>
    <t>STA</t>
  </si>
  <si>
    <t>1</t>
  </si>
  <si>
    <t>{71c776e9-6bfc-4b16-879d-598a692c97b6}</t>
  </si>
  <si>
    <t>2</t>
  </si>
  <si>
    <t>/</t>
  </si>
  <si>
    <t>S0 101</t>
  </si>
  <si>
    <t>I. etapa</t>
  </si>
  <si>
    <t>Soupis</t>
  </si>
  <si>
    <t>{31480209-08fb-4186-b245-58b465b535e6}</t>
  </si>
  <si>
    <t>KRYCÍ LIST SOUPISU PRACÍ</t>
  </si>
  <si>
    <t>Objekt:</t>
  </si>
  <si>
    <t>S0 301 - Splašková a dešťová kanalizace</t>
  </si>
  <si>
    <t>Soupis:</t>
  </si>
  <si>
    <t>S0 101 - I. etapa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</si>
  <si>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</si>
  <si>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</si>
  <si>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</si>
  <si>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</si>
  <si>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</si>
  <si>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</si>
  <si>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</si>
  <si>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</si>
  <si>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</si>
  <si>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</si>
  <si>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</si>
  <si>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</si>
  <si>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</si>
  <si>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</si>
  <si>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</si>
  <si>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</si>
  <si>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</si>
  <si>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</si>
  <si>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</si>
  <si>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</si>
  <si>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</si>
  <si>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</si>
  <si>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</si>
  <si>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</si>
  <si>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</si>
  <si>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</si>
  <si>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</si>
  <si>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</si>
  <si>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</si>
  <si>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</si>
  <si>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</si>
  <si>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</si>
  <si>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113107162</t>
  </si>
  <si>
    <t>Odstranění podkladu z kameniva drceného tl 200 mm strojně pl přes 50 do 200 m2</t>
  </si>
  <si>
    <t>m2</t>
  </si>
  <si>
    <t>4</t>
  </si>
  <si>
    <t>-482134870</t>
  </si>
  <si>
    <t>VV</t>
  </si>
  <si>
    <t>65*1,1</t>
  </si>
  <si>
    <t>113107171</t>
  </si>
  <si>
    <t>Odstranění podkladu z betonu prostého tl 150 mm strojně pl přes 50 do 200 m2</t>
  </si>
  <si>
    <t>927563963</t>
  </si>
  <si>
    <t>3</t>
  </si>
  <si>
    <t>113154124</t>
  </si>
  <si>
    <t>Frézování živičného krytu tl 100 mm pruh š 1 m pl do 500 m2 bez překážek v trase</t>
  </si>
  <si>
    <t>2096434239</t>
  </si>
  <si>
    <t>115101201</t>
  </si>
  <si>
    <t>Čerpání vody na dopravní výšku do 10 m průměrný přítok do 500 l/min</t>
  </si>
  <si>
    <t>hod</t>
  </si>
  <si>
    <t>-1301197328</t>
  </si>
  <si>
    <t>5*8</t>
  </si>
  <si>
    <t>5</t>
  </si>
  <si>
    <t>115101301</t>
  </si>
  <si>
    <t>Pohotovost čerpací soupravy pro dopravní výšku do 10 m přítok do 500 l/min</t>
  </si>
  <si>
    <t>den</t>
  </si>
  <si>
    <t>-278095711</t>
  </si>
  <si>
    <t>6</t>
  </si>
  <si>
    <t>119001405</t>
  </si>
  <si>
    <t>Dočasné zajištění potrubí z PE DN do 200 mm</t>
  </si>
  <si>
    <t>m</t>
  </si>
  <si>
    <t>-659301983</t>
  </si>
  <si>
    <t>7</t>
  </si>
  <si>
    <t>121151103</t>
  </si>
  <si>
    <t>Sejmutí ornice plochy do 100 m2 tl vrstvy do 200 mm strojně</t>
  </si>
  <si>
    <t>22871968</t>
  </si>
  <si>
    <t>2*2</t>
  </si>
  <si>
    <t>8</t>
  </si>
  <si>
    <t>130001101</t>
  </si>
  <si>
    <t>Příplatek za ztížení vykopávky v blízkosti podzemního vedení</t>
  </si>
  <si>
    <t>m3</t>
  </si>
  <si>
    <t>-1151636148</t>
  </si>
  <si>
    <t>2*1,5*1,65</t>
  </si>
  <si>
    <t>9</t>
  </si>
  <si>
    <t>131351201</t>
  </si>
  <si>
    <t>Hloubení jam zapažených v hornině třídy těžitelnosti II, skupiny 4 objem do 20 m3 strojně</t>
  </si>
  <si>
    <t>1848214916</t>
  </si>
  <si>
    <t>"D5" 2*2*3</t>
  </si>
  <si>
    <t>10</t>
  </si>
  <si>
    <t>132354204</t>
  </si>
  <si>
    <t>Hloubení zapažených rýh š do 2000 mm v hornině třídy těžitelnosti II, skupiny 4 objem do 500 m3</t>
  </si>
  <si>
    <t>-1194489488</t>
  </si>
  <si>
    <t>"výtlak st. 72,0 - 137" 65*1,45*1,1</t>
  </si>
  <si>
    <t>11</t>
  </si>
  <si>
    <t>151811131</t>
  </si>
  <si>
    <t>Osazení pažicího boxu hl výkopu do 4 m š do 1,2 m</t>
  </si>
  <si>
    <t>-1398026727</t>
  </si>
  <si>
    <t>"výtlak" 65*1,65*2</t>
  </si>
  <si>
    <t>"D5" 2*3*4</t>
  </si>
  <si>
    <t>Součet</t>
  </si>
  <si>
    <t>12</t>
  </si>
  <si>
    <t>151811231</t>
  </si>
  <si>
    <t>Odstranění pažicího boxu hl výkopu do 4 m š do 1,2 m</t>
  </si>
  <si>
    <t>-295045170</t>
  </si>
  <si>
    <t>13</t>
  </si>
  <si>
    <t>162751137</t>
  </si>
  <si>
    <t>Vodorovné přemístění do 10000 m výkopku/sypaniny z horniny třídy těžitelnosti II, skupiny 4 a 5</t>
  </si>
  <si>
    <t>-1755419514</t>
  </si>
  <si>
    <t>12+103,675</t>
  </si>
  <si>
    <t>14</t>
  </si>
  <si>
    <t>171201221</t>
  </si>
  <si>
    <t>Poplatek za uložení na skládce (skládkovné) zeminy a kamení kód odpadu 17 05 04</t>
  </si>
  <si>
    <t>t</t>
  </si>
  <si>
    <t>-986031081</t>
  </si>
  <si>
    <t>115,675*1,8</t>
  </si>
  <si>
    <t>171251201</t>
  </si>
  <si>
    <t>Uložení sypaniny na skládky nebo meziskládky</t>
  </si>
  <si>
    <t>-1492817920</t>
  </si>
  <si>
    <t>115,675</t>
  </si>
  <si>
    <t>16</t>
  </si>
  <si>
    <t>174101101</t>
  </si>
  <si>
    <t>Zásyp jam, šachet rýh nebo kolem objektů sypaninou se zhutněním</t>
  </si>
  <si>
    <t>-1046227612</t>
  </si>
  <si>
    <t>(103,675+12)-7,150-0,4-0,6-25,025</t>
  </si>
  <si>
    <t>17</t>
  </si>
  <si>
    <t>M</t>
  </si>
  <si>
    <t>58331200</t>
  </si>
  <si>
    <t>štěrkopísek netříděný zásypový</t>
  </si>
  <si>
    <t>588144446</t>
  </si>
  <si>
    <t>"zásyp"82,5*1,8</t>
  </si>
  <si>
    <t>"obsyp" 25,025*1,8</t>
  </si>
  <si>
    <t>18</t>
  </si>
  <si>
    <t>175151101</t>
  </si>
  <si>
    <t>Obsypání potrubí strojně sypaninou bez prohození, uloženou do 3 m</t>
  </si>
  <si>
    <t>847387659</t>
  </si>
  <si>
    <t>"výtlak" 65*1,1*0,35</t>
  </si>
  <si>
    <t>19</t>
  </si>
  <si>
    <t>181311103</t>
  </si>
  <si>
    <t>Rozprostření ornice tl vrstvy do 200 mm v rovině nebo ve svahu do 1:5 ručně</t>
  </si>
  <si>
    <t>-2747333</t>
  </si>
  <si>
    <t>20</t>
  </si>
  <si>
    <t>183405211</t>
  </si>
  <si>
    <t>Výsev trávníku hydroosevem na ornici</t>
  </si>
  <si>
    <t>-2108329006</t>
  </si>
  <si>
    <t>10364100</t>
  </si>
  <si>
    <t>zemina pro terénní úpravy - tříděná</t>
  </si>
  <si>
    <t>1989030491</t>
  </si>
  <si>
    <t>4*0,2*1,8</t>
  </si>
  <si>
    <t>22</t>
  </si>
  <si>
    <t>00572470</t>
  </si>
  <si>
    <t>osivo směs travní univerzál</t>
  </si>
  <si>
    <t>kg</t>
  </si>
  <si>
    <t>402128814</t>
  </si>
  <si>
    <t>4/20</t>
  </si>
  <si>
    <t>Vodorovné konstrukce</t>
  </si>
  <si>
    <t>23</t>
  </si>
  <si>
    <t>451541111</t>
  </si>
  <si>
    <t>Lože pod potrubí otevřený výkop ze štěrkodrtě</t>
  </si>
  <si>
    <t>-879129556</t>
  </si>
  <si>
    <t>"D5"2*2*0,15</t>
  </si>
  <si>
    <t>24</t>
  </si>
  <si>
    <t>451573111</t>
  </si>
  <si>
    <t>Lože pod potrubí otevřený výkop ze štěrkopísku</t>
  </si>
  <si>
    <t>-1467687088</t>
  </si>
  <si>
    <t>65*1,1*0,1</t>
  </si>
  <si>
    <t>25</t>
  </si>
  <si>
    <t>452112111</t>
  </si>
  <si>
    <t>Osazení betonových prstenců nebo rámů v do 100 mm</t>
  </si>
  <si>
    <t>kus</t>
  </si>
  <si>
    <t>-776733332</t>
  </si>
  <si>
    <t>26</t>
  </si>
  <si>
    <t>59224146</t>
  </si>
  <si>
    <t>prstenec šachtový vyrovnávací betonový rovný 625x100x60mm</t>
  </si>
  <si>
    <t>187818718</t>
  </si>
  <si>
    <t>27</t>
  </si>
  <si>
    <t>452311131</t>
  </si>
  <si>
    <t>Podkladní desky z betonu prostého tř. C 12/15 otevřený výkop</t>
  </si>
  <si>
    <t>429764819</t>
  </si>
  <si>
    <t>"D5"2*2*0,1</t>
  </si>
  <si>
    <t>Trubní vedení</t>
  </si>
  <si>
    <t>28</t>
  </si>
  <si>
    <t>877215210</t>
  </si>
  <si>
    <t>Montáž elektrokolen 45° na kanalizačním potrubí z PE trub d 63</t>
  </si>
  <si>
    <t>358477144</t>
  </si>
  <si>
    <t>29</t>
  </si>
  <si>
    <t>28614839</t>
  </si>
  <si>
    <t>koleno 45° SDR11 PE 100 PN16 D 63mm</t>
  </si>
  <si>
    <t>772839247</t>
  </si>
  <si>
    <t>30</t>
  </si>
  <si>
    <t>877215218</t>
  </si>
  <si>
    <t>Montáž elektrozáslepek na kanalizačním potrubí z PE trub d 63</t>
  </si>
  <si>
    <t>-777910972</t>
  </si>
  <si>
    <t>31</t>
  </si>
  <si>
    <t>28615023</t>
  </si>
  <si>
    <t>elektrozáslepka SDR11 PE 100 PN16 D 63mm</t>
  </si>
  <si>
    <t>756859674</t>
  </si>
  <si>
    <t>32</t>
  </si>
  <si>
    <t>877265217</t>
  </si>
  <si>
    <t>Montáž elektroredukcí na kanalizačním potrubí z PE trub d 75/63</t>
  </si>
  <si>
    <t>-1155777528</t>
  </si>
  <si>
    <t>33</t>
  </si>
  <si>
    <t>286149771</t>
  </si>
  <si>
    <t>elektroredukce PE 100 PN16 D 75/63mm</t>
  </si>
  <si>
    <t>375384752</t>
  </si>
  <si>
    <t>34</t>
  </si>
  <si>
    <t>890211851</t>
  </si>
  <si>
    <t>Bourání šachet z prostého betonu strojně obestavěného prostoru do 1,5 m3</t>
  </si>
  <si>
    <t>1083063633</t>
  </si>
  <si>
    <t>"D5"0,43*3</t>
  </si>
  <si>
    <t>35</t>
  </si>
  <si>
    <t>891212122</t>
  </si>
  <si>
    <t>Montáž kanalizačních šoupátek otevřený výkop DN 50</t>
  </si>
  <si>
    <t>2033917507</t>
  </si>
  <si>
    <t>36</t>
  </si>
  <si>
    <t>42221451</t>
  </si>
  <si>
    <t>šoupátko odpadní voda litina GGG 50 krátká stavební dl PN10/16 DN 50x150mm</t>
  </si>
  <si>
    <t>69658938</t>
  </si>
  <si>
    <t>37</t>
  </si>
  <si>
    <t>42291079</t>
  </si>
  <si>
    <t>souprava zemní pro šoupátka DN 65-80mm Rd 2,0m teleskopická</t>
  </si>
  <si>
    <t>-195090501</t>
  </si>
  <si>
    <t>38</t>
  </si>
  <si>
    <t>891239111</t>
  </si>
  <si>
    <t>Montáž navrtávacích pasů na potrubí z jakýchkoli trub DN 65</t>
  </si>
  <si>
    <t>674513234</t>
  </si>
  <si>
    <t>39</t>
  </si>
  <si>
    <t>28614073</t>
  </si>
  <si>
    <t>Litinový navrtávací pas 75/2"</t>
  </si>
  <si>
    <t>171720194</t>
  </si>
  <si>
    <t>40</t>
  </si>
  <si>
    <t>892241111</t>
  </si>
  <si>
    <t>Tlaková zkouška vodou potrubí do 80</t>
  </si>
  <si>
    <t>2057097166</t>
  </si>
  <si>
    <t>41</t>
  </si>
  <si>
    <t>892372111</t>
  </si>
  <si>
    <t>Zabezpečení konců potrubí DN do 300 při tlakových zkouškách vodou</t>
  </si>
  <si>
    <t>1917392509</t>
  </si>
  <si>
    <t>42</t>
  </si>
  <si>
    <t>894411121</t>
  </si>
  <si>
    <t>Zřízení šachet kanalizačních z betonových dílců na potrubí DN nad 200 do 300 dno beton tř. C 25/30</t>
  </si>
  <si>
    <t>-1164292598</t>
  </si>
  <si>
    <t>43</t>
  </si>
  <si>
    <t>5922434</t>
  </si>
  <si>
    <t>těsnění elastomerové pro spojení šachetních dílů DN 1000</t>
  </si>
  <si>
    <t>187456747</t>
  </si>
  <si>
    <t>44</t>
  </si>
  <si>
    <t>59224167</t>
  </si>
  <si>
    <t>skruž betonová přechodová 62,5/100x60x12 cm, stupadla poplastovaná</t>
  </si>
  <si>
    <t>-575468448</t>
  </si>
  <si>
    <t>45</t>
  </si>
  <si>
    <t>59224050</t>
  </si>
  <si>
    <t>skruž pro kanalizační šachty se zabudovanými stupadly 100x25x12cm</t>
  </si>
  <si>
    <t>1270115666</t>
  </si>
  <si>
    <t>46</t>
  </si>
  <si>
    <t>59224051</t>
  </si>
  <si>
    <t>skruž pro kanalizační šachty se zabudovanými stupadly 100x50x12cm</t>
  </si>
  <si>
    <t>502296627</t>
  </si>
  <si>
    <t>47</t>
  </si>
  <si>
    <t>59224029</t>
  </si>
  <si>
    <t>dno betonové šachtové DN 300 betonový žlab i nástupnice 100x78,5x15cm</t>
  </si>
  <si>
    <t>897519480</t>
  </si>
  <si>
    <t>0,985221674876847*1,015 'Přepočtené koeficientem množství</t>
  </si>
  <si>
    <t>48</t>
  </si>
  <si>
    <t>899104112</t>
  </si>
  <si>
    <t>Osazení poklopů litinových nebo ocelových včetně rámů pro třídu zatížení D400, E600</t>
  </si>
  <si>
    <t>452623280</t>
  </si>
  <si>
    <t>49</t>
  </si>
  <si>
    <t>286619312</t>
  </si>
  <si>
    <t xml:space="preserve">poklop šachtový litinový  DN 600 B 125 s odvětráním</t>
  </si>
  <si>
    <t>1415711152</t>
  </si>
  <si>
    <t>50</t>
  </si>
  <si>
    <t>899713111</t>
  </si>
  <si>
    <t>Orientační tabulky na sloupku betonovém nebo ocelovém</t>
  </si>
  <si>
    <t>893110493</t>
  </si>
  <si>
    <t>51</t>
  </si>
  <si>
    <t>899721111</t>
  </si>
  <si>
    <t>Signalizační vodič DN do 150 mm na potrubí</t>
  </si>
  <si>
    <t>-1734003993</t>
  </si>
  <si>
    <t>65+1,5*1</t>
  </si>
  <si>
    <t>52</t>
  </si>
  <si>
    <t>899722114</t>
  </si>
  <si>
    <t>Krytí potrubí z plastů výstražnou fólií z PVC 40 cm</t>
  </si>
  <si>
    <t>-826960815</t>
  </si>
  <si>
    <t>53</t>
  </si>
  <si>
    <t>R599</t>
  </si>
  <si>
    <t>Napojení šachty na stávající potrubí - potrubí, spojky</t>
  </si>
  <si>
    <t>kpl</t>
  </si>
  <si>
    <t>1059293579</t>
  </si>
  <si>
    <t>54</t>
  </si>
  <si>
    <t>R87125530</t>
  </si>
  <si>
    <t>Montáž kanalizačního potrubí z PE SDR17 otevřený výkop svařovaných elektrotvarovkou D 63</t>
  </si>
  <si>
    <t>-391476083</t>
  </si>
  <si>
    <t>55</t>
  </si>
  <si>
    <t>286R13575</t>
  </si>
  <si>
    <t>potrubí dvouvrstvé PE100 RC SDR17 d 63</t>
  </si>
  <si>
    <t>-451716633</t>
  </si>
  <si>
    <t>65</t>
  </si>
  <si>
    <t>65*1,015 'Přepočtené koeficientem množství</t>
  </si>
  <si>
    <t>56</t>
  </si>
  <si>
    <t>R5598</t>
  </si>
  <si>
    <t>Trasovací tyč vč. ukotvení</t>
  </si>
  <si>
    <t>-1404408282</t>
  </si>
  <si>
    <t>Ostatní konstrukce a práce, bourání</t>
  </si>
  <si>
    <t>57</t>
  </si>
  <si>
    <t>919112111</t>
  </si>
  <si>
    <t>Řezání dilatačních spár š 4 mm hl do 60 mm příčných nebo podélných v živičném krytu</t>
  </si>
  <si>
    <t>1645378654</t>
  </si>
  <si>
    <t>65*2+1,1*2</t>
  </si>
  <si>
    <t>997</t>
  </si>
  <si>
    <t>Přesun sutě</t>
  </si>
  <si>
    <t>58</t>
  </si>
  <si>
    <t>997221571</t>
  </si>
  <si>
    <t>Vodorovná doprava vybouraných hmot do 1 km</t>
  </si>
  <si>
    <t>-277291877</t>
  </si>
  <si>
    <t>"kamenivo" 20,735</t>
  </si>
  <si>
    <t>"beton" 23,238+2,270</t>
  </si>
  <si>
    <t>"živice" 15,730</t>
  </si>
  <si>
    <t>59</t>
  </si>
  <si>
    <t>997221579</t>
  </si>
  <si>
    <t>Příplatek ZKD 1 km u vodorovné dopravy vybouraných hmot</t>
  </si>
  <si>
    <t>236618495</t>
  </si>
  <si>
    <t>9*61,973</t>
  </si>
  <si>
    <t>60</t>
  </si>
  <si>
    <t>997221612</t>
  </si>
  <si>
    <t>Nakládání vybouraných hmot na dopravní prostředky pro vodorovnou dopravu</t>
  </si>
  <si>
    <t>179357171</t>
  </si>
  <si>
    <t>61</t>
  </si>
  <si>
    <t>997221615</t>
  </si>
  <si>
    <t>Poplatek za uložení na skládce (skládkovné) stavebního odpadu betonového kód odpadu 17 01 01</t>
  </si>
  <si>
    <t>-759584739</t>
  </si>
  <si>
    <t>62</t>
  </si>
  <si>
    <t>997221655</t>
  </si>
  <si>
    <t>1376196372</t>
  </si>
  <si>
    <t>63</t>
  </si>
  <si>
    <t>997221875</t>
  </si>
  <si>
    <t>Poplatek za uložení stavebního odpadu na recyklační skládce (skládkovné) asfaltového bez obsahu dehtu zatříděného do Katalogu odpadů pod kódem 17 03 02</t>
  </si>
  <si>
    <t>1375737528</t>
  </si>
  <si>
    <t>998</t>
  </si>
  <si>
    <t>Přesun hmot</t>
  </si>
  <si>
    <t>64</t>
  </si>
  <si>
    <t>998276101</t>
  </si>
  <si>
    <t>Přesun hmot pro trubní vedení z trub z plastických hmot otevřený výkop</t>
  </si>
  <si>
    <t>-766318444</t>
  </si>
  <si>
    <t>Práce a dodávky M</t>
  </si>
  <si>
    <t>23-M</t>
  </si>
  <si>
    <t>Montáže potrubí</t>
  </si>
  <si>
    <t>230120045</t>
  </si>
  <si>
    <t>Čištění potrubí profukováním nebo proplachováním DN 80</t>
  </si>
  <si>
    <t>-1025798151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</si>
</sst>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30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312021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Rozšíření pozemní komunikace v Borkách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28. 4. 2021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16.5" customHeight="1">
      <c r="A95" s="7"/>
      <c r="B95" s="102"/>
      <c r="C95" s="103"/>
      <c r="D95" s="104" t="s">
        <v>77</v>
      </c>
      <c r="E95" s="104"/>
      <c r="F95" s="104"/>
      <c r="G95" s="104"/>
      <c r="H95" s="104"/>
      <c r="I95" s="105"/>
      <c r="J95" s="104" t="s">
        <v>78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ROUND(AG96,2)</f>
        <v>0</v>
      </c>
      <c r="AH95" s="105"/>
      <c r="AI95" s="105"/>
      <c r="AJ95" s="105"/>
      <c r="AK95" s="105"/>
      <c r="AL95" s="105"/>
      <c r="AM95" s="105"/>
      <c r="AN95" s="107">
        <f>SUM(AG95,AT95)</f>
        <v>0</v>
      </c>
      <c r="AO95" s="105"/>
      <c r="AP95" s="105"/>
      <c r="AQ95" s="108" t="s">
        <v>79</v>
      </c>
      <c r="AR95" s="102"/>
      <c r="AS95" s="109">
        <f>ROUND(AS96,2)</f>
        <v>0</v>
      </c>
      <c r="AT95" s="110">
        <f>ROUND(SUM(AV95:AW95),2)</f>
        <v>0</v>
      </c>
      <c r="AU95" s="111">
        <f>ROUND(AU96,5)</f>
        <v>0</v>
      </c>
      <c r="AV95" s="110">
        <f>ROUND(AZ95*L29,2)</f>
        <v>0</v>
      </c>
      <c r="AW95" s="110">
        <f>ROUND(BA95*L30,2)</f>
        <v>0</v>
      </c>
      <c r="AX95" s="110">
        <f>ROUND(BB95*L29,2)</f>
        <v>0</v>
      </c>
      <c r="AY95" s="110">
        <f>ROUND(BC95*L30,2)</f>
        <v>0</v>
      </c>
      <c r="AZ95" s="110">
        <f>ROUND(AZ96,2)</f>
        <v>0</v>
      </c>
      <c r="BA95" s="110">
        <f>ROUND(BA96,2)</f>
        <v>0</v>
      </c>
      <c r="BB95" s="110">
        <f>ROUND(BB96,2)</f>
        <v>0</v>
      </c>
      <c r="BC95" s="110">
        <f>ROUND(BC96,2)</f>
        <v>0</v>
      </c>
      <c r="BD95" s="112">
        <f>ROUND(BD96,2)</f>
        <v>0</v>
      </c>
      <c r="BE95" s="7"/>
      <c r="BS95" s="113" t="s">
        <v>72</v>
      </c>
      <c r="BT95" s="113" t="s">
        <v>80</v>
      </c>
      <c r="BU95" s="113" t="s">
        <v>74</v>
      </c>
      <c r="BV95" s="113" t="s">
        <v>75</v>
      </c>
      <c r="BW95" s="113" t="s">
        <v>81</v>
      </c>
      <c r="BX95" s="113" t="s">
        <v>4</v>
      </c>
      <c r="CL95" s="113" t="s">
        <v>1</v>
      </c>
      <c r="CM95" s="113" t="s">
        <v>82</v>
      </c>
    </row>
    <row r="96" s="4" customFormat="1" ht="16.5" customHeight="1">
      <c r="A96" s="114" t="s">
        <v>83</v>
      </c>
      <c r="B96" s="62"/>
      <c r="C96" s="10"/>
      <c r="D96" s="10"/>
      <c r="E96" s="115" t="s">
        <v>84</v>
      </c>
      <c r="F96" s="115"/>
      <c r="G96" s="115"/>
      <c r="H96" s="115"/>
      <c r="I96" s="115"/>
      <c r="J96" s="10"/>
      <c r="K96" s="115" t="s">
        <v>85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'S0 101 - I. etapa'!J32</f>
        <v>0</v>
      </c>
      <c r="AH96" s="10"/>
      <c r="AI96" s="10"/>
      <c r="AJ96" s="10"/>
      <c r="AK96" s="10"/>
      <c r="AL96" s="10"/>
      <c r="AM96" s="10"/>
      <c r="AN96" s="116">
        <f>SUM(AG96,AT96)</f>
        <v>0</v>
      </c>
      <c r="AO96" s="10"/>
      <c r="AP96" s="10"/>
      <c r="AQ96" s="117" t="s">
        <v>86</v>
      </c>
      <c r="AR96" s="62"/>
      <c r="AS96" s="118">
        <v>0</v>
      </c>
      <c r="AT96" s="119">
        <f>ROUND(SUM(AV96:AW96),2)</f>
        <v>0</v>
      </c>
      <c r="AU96" s="120">
        <f>'S0 101 - I. etapa'!P129</f>
        <v>0</v>
      </c>
      <c r="AV96" s="119">
        <f>'S0 101 - I. etapa'!J35</f>
        <v>0</v>
      </c>
      <c r="AW96" s="119">
        <f>'S0 101 - I. etapa'!J36</f>
        <v>0</v>
      </c>
      <c r="AX96" s="119">
        <f>'S0 101 - I. etapa'!J37</f>
        <v>0</v>
      </c>
      <c r="AY96" s="119">
        <f>'S0 101 - I. etapa'!J38</f>
        <v>0</v>
      </c>
      <c r="AZ96" s="119">
        <f>'S0 101 - I. etapa'!F35</f>
        <v>0</v>
      </c>
      <c r="BA96" s="119">
        <f>'S0 101 - I. etapa'!F36</f>
        <v>0</v>
      </c>
      <c r="BB96" s="119">
        <f>'S0 101 - I. etapa'!F37</f>
        <v>0</v>
      </c>
      <c r="BC96" s="119">
        <f>'S0 101 - I. etapa'!F38</f>
        <v>0</v>
      </c>
      <c r="BD96" s="121">
        <f>'S0 101 - I. etapa'!F39</f>
        <v>0</v>
      </c>
      <c r="BE96" s="4"/>
      <c r="BT96" s="25" t="s">
        <v>82</v>
      </c>
      <c r="BV96" s="25" t="s">
        <v>75</v>
      </c>
      <c r="BW96" s="25" t="s">
        <v>87</v>
      </c>
      <c r="BX96" s="25" t="s">
        <v>81</v>
      </c>
      <c r="CL96" s="25" t="s">
        <v>1</v>
      </c>
    </row>
    <row r="97" s="2" customFormat="1" ht="30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  <c r="AE98" s="59"/>
      <c r="AF98" s="59"/>
      <c r="AG98" s="59"/>
      <c r="AH98" s="59"/>
      <c r="AI98" s="59"/>
      <c r="AJ98" s="59"/>
      <c r="AK98" s="59"/>
      <c r="AL98" s="59"/>
      <c r="AM98" s="59"/>
      <c r="AN98" s="59"/>
      <c r="AO98" s="59"/>
      <c r="AP98" s="59"/>
      <c r="AQ98" s="59"/>
      <c r="AR98" s="37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G94:AM94"/>
    <mergeCell ref="AN94:AP94"/>
    <mergeCell ref="AR2:BE2"/>
  </mergeCells>
  <hyperlinks>
    <hyperlink ref="A96" location="'S0 101 - I. etap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88</v>
      </c>
      <c r="L4" s="20"/>
      <c r="M4" s="122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3" t="str">
        <f>'Rekapitulace stavby'!K6</f>
        <v>Rozšíření pozemní komunikace v Borkách</v>
      </c>
      <c r="F7" s="30"/>
      <c r="G7" s="30"/>
      <c r="H7" s="30"/>
      <c r="L7" s="20"/>
    </row>
    <row r="8" s="1" customFormat="1" ht="12" customHeight="1">
      <c r="B8" s="20"/>
      <c r="D8" s="30" t="s">
        <v>89</v>
      </c>
      <c r="L8" s="20"/>
    </row>
    <row r="9" s="2" customFormat="1" ht="16.5" customHeight="1">
      <c r="A9" s="36"/>
      <c r="B9" s="37"/>
      <c r="C9" s="36"/>
      <c r="D9" s="36"/>
      <c r="E9" s="123" t="s">
        <v>90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91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92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28. 4. 2021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4"/>
      <c r="B29" s="125"/>
      <c r="C29" s="124"/>
      <c r="D29" s="124"/>
      <c r="E29" s="34" t="s">
        <v>1</v>
      </c>
      <c r="F29" s="34"/>
      <c r="G29" s="34"/>
      <c r="H29" s="34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27" t="s">
        <v>33</v>
      </c>
      <c r="E32" s="36"/>
      <c r="F32" s="36"/>
      <c r="G32" s="36"/>
      <c r="H32" s="36"/>
      <c r="I32" s="36"/>
      <c r="J32" s="94">
        <f>ROUND(J129,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28" t="s">
        <v>37</v>
      </c>
      <c r="E35" s="30" t="s">
        <v>38</v>
      </c>
      <c r="F35" s="129">
        <f>ROUND((SUM(BE129:BE239)),  2)</f>
        <v>0</v>
      </c>
      <c r="G35" s="36"/>
      <c r="H35" s="36"/>
      <c r="I35" s="130">
        <v>0.20999999999999999</v>
      </c>
      <c r="J35" s="129">
        <f>ROUND(((SUM(BE129:BE239))*I35),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29">
        <f>ROUND((SUM(BF129:BF239)),  2)</f>
        <v>0</v>
      </c>
      <c r="G36" s="36"/>
      <c r="H36" s="36"/>
      <c r="I36" s="130">
        <v>0.14999999999999999</v>
      </c>
      <c r="J36" s="129">
        <f>ROUND(((SUM(BF129:BF239))*I36),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29">
        <f>ROUND((SUM(BG129:BG239)),  2)</f>
        <v>0</v>
      </c>
      <c r="G37" s="36"/>
      <c r="H37" s="36"/>
      <c r="I37" s="130">
        <v>0.20999999999999999</v>
      </c>
      <c r="J37" s="129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29">
        <f>ROUND((SUM(BH129:BH239)),  2)</f>
        <v>0</v>
      </c>
      <c r="G38" s="36"/>
      <c r="H38" s="36"/>
      <c r="I38" s="130">
        <v>0.14999999999999999</v>
      </c>
      <c r="J38" s="129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29">
        <f>ROUND((SUM(BI129:BI239)),  2)</f>
        <v>0</v>
      </c>
      <c r="G39" s="36"/>
      <c r="H39" s="36"/>
      <c r="I39" s="130">
        <v>0</v>
      </c>
      <c r="J39" s="129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1"/>
      <c r="D41" s="132" t="s">
        <v>43</v>
      </c>
      <c r="E41" s="79"/>
      <c r="F41" s="79"/>
      <c r="G41" s="133" t="s">
        <v>44</v>
      </c>
      <c r="H41" s="134" t="s">
        <v>45</v>
      </c>
      <c r="I41" s="79"/>
      <c r="J41" s="135">
        <f>SUM(J32:J39)</f>
        <v>0</v>
      </c>
      <c r="K41" s="136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37" t="s">
        <v>49</v>
      </c>
      <c r="G61" s="56" t="s">
        <v>48</v>
      </c>
      <c r="H61" s="39"/>
      <c r="I61" s="39"/>
      <c r="J61" s="138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37" t="s">
        <v>49</v>
      </c>
      <c r="G76" s="56" t="s">
        <v>48</v>
      </c>
      <c r="H76" s="39"/>
      <c r="I76" s="39"/>
      <c r="J76" s="138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3" t="str">
        <f>E7</f>
        <v>Rozšíření pozemní komunikace v Borkách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89</v>
      </c>
      <c r="L86" s="20"/>
    </row>
    <row r="87" s="2" customFormat="1" ht="16.5" customHeight="1">
      <c r="A87" s="36"/>
      <c r="B87" s="37"/>
      <c r="C87" s="36"/>
      <c r="D87" s="36"/>
      <c r="E87" s="123" t="s">
        <v>90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91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S0 101 - I. etapa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28. 4. 2021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39" t="s">
        <v>94</v>
      </c>
      <c r="D96" s="131"/>
      <c r="E96" s="131"/>
      <c r="F96" s="131"/>
      <c r="G96" s="131"/>
      <c r="H96" s="131"/>
      <c r="I96" s="131"/>
      <c r="J96" s="140" t="s">
        <v>95</v>
      </c>
      <c r="K96" s="131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1" t="s">
        <v>96</v>
      </c>
      <c r="D98" s="36"/>
      <c r="E98" s="36"/>
      <c r="F98" s="36"/>
      <c r="G98" s="36"/>
      <c r="H98" s="36"/>
      <c r="I98" s="36"/>
      <c r="J98" s="94">
        <f>J129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97</v>
      </c>
    </row>
    <row r="99" s="9" customFormat="1" ht="24.96" customHeight="1">
      <c r="A99" s="9"/>
      <c r="B99" s="142"/>
      <c r="C99" s="9"/>
      <c r="D99" s="143" t="s">
        <v>98</v>
      </c>
      <c r="E99" s="144"/>
      <c r="F99" s="144"/>
      <c r="G99" s="144"/>
      <c r="H99" s="144"/>
      <c r="I99" s="144"/>
      <c r="J99" s="145">
        <f>J130</f>
        <v>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99</v>
      </c>
      <c r="E100" s="148"/>
      <c r="F100" s="148"/>
      <c r="G100" s="148"/>
      <c r="H100" s="148"/>
      <c r="I100" s="148"/>
      <c r="J100" s="149">
        <f>J131</f>
        <v>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6"/>
      <c r="C101" s="10"/>
      <c r="D101" s="147" t="s">
        <v>100</v>
      </c>
      <c r="E101" s="148"/>
      <c r="F101" s="148"/>
      <c r="G101" s="148"/>
      <c r="H101" s="148"/>
      <c r="I101" s="148"/>
      <c r="J101" s="149">
        <f>J176</f>
        <v>0</v>
      </c>
      <c r="K101" s="10"/>
      <c r="L101" s="14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6"/>
      <c r="C102" s="10"/>
      <c r="D102" s="147" t="s">
        <v>101</v>
      </c>
      <c r="E102" s="148"/>
      <c r="F102" s="148"/>
      <c r="G102" s="148"/>
      <c r="H102" s="148"/>
      <c r="I102" s="148"/>
      <c r="J102" s="149">
        <f>J185</f>
        <v>0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6"/>
      <c r="C103" s="10"/>
      <c r="D103" s="147" t="s">
        <v>102</v>
      </c>
      <c r="E103" s="148"/>
      <c r="F103" s="148"/>
      <c r="G103" s="148"/>
      <c r="H103" s="148"/>
      <c r="I103" s="148"/>
      <c r="J103" s="149">
        <f>J220</f>
        <v>0</v>
      </c>
      <c r="K103" s="10"/>
      <c r="L103" s="14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6"/>
      <c r="C104" s="10"/>
      <c r="D104" s="147" t="s">
        <v>103</v>
      </c>
      <c r="E104" s="148"/>
      <c r="F104" s="148"/>
      <c r="G104" s="148"/>
      <c r="H104" s="148"/>
      <c r="I104" s="148"/>
      <c r="J104" s="149">
        <f>J223</f>
        <v>0</v>
      </c>
      <c r="K104" s="10"/>
      <c r="L104" s="14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6"/>
      <c r="C105" s="10"/>
      <c r="D105" s="147" t="s">
        <v>104</v>
      </c>
      <c r="E105" s="148"/>
      <c r="F105" s="148"/>
      <c r="G105" s="148"/>
      <c r="H105" s="148"/>
      <c r="I105" s="148"/>
      <c r="J105" s="149">
        <f>J235</f>
        <v>0</v>
      </c>
      <c r="K105" s="10"/>
      <c r="L105" s="14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2"/>
      <c r="C106" s="9"/>
      <c r="D106" s="143" t="s">
        <v>105</v>
      </c>
      <c r="E106" s="144"/>
      <c r="F106" s="144"/>
      <c r="G106" s="144"/>
      <c r="H106" s="144"/>
      <c r="I106" s="144"/>
      <c r="J106" s="145">
        <f>J237</f>
        <v>0</v>
      </c>
      <c r="K106" s="9"/>
      <c r="L106" s="14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6"/>
      <c r="C107" s="10"/>
      <c r="D107" s="147" t="s">
        <v>106</v>
      </c>
      <c r="E107" s="148"/>
      <c r="F107" s="148"/>
      <c r="G107" s="148"/>
      <c r="H107" s="148"/>
      <c r="I107" s="148"/>
      <c r="J107" s="149">
        <f>J238</f>
        <v>0</v>
      </c>
      <c r="K107" s="10"/>
      <c r="L107" s="14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6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3" s="2" customFormat="1" ht="6.96" customHeight="1">
      <c r="A113" s="36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24.96" customHeight="1">
      <c r="A114" s="36"/>
      <c r="B114" s="37"/>
      <c r="C114" s="21" t="s">
        <v>107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2" customHeight="1">
      <c r="A116" s="36"/>
      <c r="B116" s="37"/>
      <c r="C116" s="30" t="s">
        <v>16</v>
      </c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6.5" customHeight="1">
      <c r="A117" s="36"/>
      <c r="B117" s="37"/>
      <c r="C117" s="36"/>
      <c r="D117" s="36"/>
      <c r="E117" s="123" t="str">
        <f>E7</f>
        <v>Rozšíření pozemní komunikace v Borkách</v>
      </c>
      <c r="F117" s="30"/>
      <c r="G117" s="30"/>
      <c r="H117" s="30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" customFormat="1" ht="12" customHeight="1">
      <c r="B118" s="20"/>
      <c r="C118" s="30" t="s">
        <v>89</v>
      </c>
      <c r="L118" s="20"/>
    </row>
    <row r="119" s="2" customFormat="1" ht="16.5" customHeight="1">
      <c r="A119" s="36"/>
      <c r="B119" s="37"/>
      <c r="C119" s="36"/>
      <c r="D119" s="36"/>
      <c r="E119" s="123" t="s">
        <v>90</v>
      </c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91</v>
      </c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6"/>
      <c r="D121" s="36"/>
      <c r="E121" s="65" t="str">
        <f>E11</f>
        <v>S0 101 - I. etapa</v>
      </c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6.96" customHeight="1">
      <c r="A122" s="36"/>
      <c r="B122" s="37"/>
      <c r="C122" s="36"/>
      <c r="D122" s="36"/>
      <c r="E122" s="36"/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12" customHeight="1">
      <c r="A123" s="36"/>
      <c r="B123" s="37"/>
      <c r="C123" s="30" t="s">
        <v>20</v>
      </c>
      <c r="D123" s="36"/>
      <c r="E123" s="36"/>
      <c r="F123" s="25" t="str">
        <f>F14</f>
        <v xml:space="preserve"> </v>
      </c>
      <c r="G123" s="36"/>
      <c r="H123" s="36"/>
      <c r="I123" s="30" t="s">
        <v>22</v>
      </c>
      <c r="J123" s="67" t="str">
        <f>IF(J14="","",J14)</f>
        <v>28. 4. 2021</v>
      </c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6.96" customHeight="1">
      <c r="A124" s="36"/>
      <c r="B124" s="37"/>
      <c r="C124" s="36"/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5.15" customHeight="1">
      <c r="A125" s="36"/>
      <c r="B125" s="37"/>
      <c r="C125" s="30" t="s">
        <v>24</v>
      </c>
      <c r="D125" s="36"/>
      <c r="E125" s="36"/>
      <c r="F125" s="25" t="str">
        <f>E17</f>
        <v xml:space="preserve"> </v>
      </c>
      <c r="G125" s="36"/>
      <c r="H125" s="36"/>
      <c r="I125" s="30" t="s">
        <v>29</v>
      </c>
      <c r="J125" s="34" t="str">
        <f>E23</f>
        <v xml:space="preserve"> </v>
      </c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27</v>
      </c>
      <c r="D126" s="36"/>
      <c r="E126" s="36"/>
      <c r="F126" s="25" t="str">
        <f>IF(E20="","",E20)</f>
        <v>Vyplň údaj</v>
      </c>
      <c r="G126" s="36"/>
      <c r="H126" s="36"/>
      <c r="I126" s="30" t="s">
        <v>31</v>
      </c>
      <c r="J126" s="34" t="str">
        <f>E26</f>
        <v xml:space="preserve"> 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0.32" customHeight="1">
      <c r="A127" s="36"/>
      <c r="B127" s="37"/>
      <c r="C127" s="36"/>
      <c r="D127" s="36"/>
      <c r="E127" s="36"/>
      <c r="F127" s="36"/>
      <c r="G127" s="36"/>
      <c r="H127" s="36"/>
      <c r="I127" s="36"/>
      <c r="J127" s="36"/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11" customFormat="1" ht="29.28" customHeight="1">
      <c r="A128" s="150"/>
      <c r="B128" s="151"/>
      <c r="C128" s="152" t="s">
        <v>108</v>
      </c>
      <c r="D128" s="153" t="s">
        <v>58</v>
      </c>
      <c r="E128" s="153" t="s">
        <v>54</v>
      </c>
      <c r="F128" s="153" t="s">
        <v>55</v>
      </c>
      <c r="G128" s="153" t="s">
        <v>109</v>
      </c>
      <c r="H128" s="153" t="s">
        <v>110</v>
      </c>
      <c r="I128" s="153" t="s">
        <v>111</v>
      </c>
      <c r="J128" s="154" t="s">
        <v>95</v>
      </c>
      <c r="K128" s="155" t="s">
        <v>112</v>
      </c>
      <c r="L128" s="156"/>
      <c r="M128" s="84" t="s">
        <v>1</v>
      </c>
      <c r="N128" s="85" t="s">
        <v>37</v>
      </c>
      <c r="O128" s="85" t="s">
        <v>113</v>
      </c>
      <c r="P128" s="85" t="s">
        <v>114</v>
      </c>
      <c r="Q128" s="85" t="s">
        <v>115</v>
      </c>
      <c r="R128" s="85" t="s">
        <v>116</v>
      </c>
      <c r="S128" s="85" t="s">
        <v>117</v>
      </c>
      <c r="T128" s="86" t="s">
        <v>118</v>
      </c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/>
    </row>
    <row r="129" s="2" customFormat="1" ht="22.8" customHeight="1">
      <c r="A129" s="36"/>
      <c r="B129" s="37"/>
      <c r="C129" s="91" t="s">
        <v>119</v>
      </c>
      <c r="D129" s="36"/>
      <c r="E129" s="36"/>
      <c r="F129" s="36"/>
      <c r="G129" s="36"/>
      <c r="H129" s="36"/>
      <c r="I129" s="36"/>
      <c r="J129" s="157">
        <f>BK129</f>
        <v>0</v>
      </c>
      <c r="K129" s="36"/>
      <c r="L129" s="37"/>
      <c r="M129" s="87"/>
      <c r="N129" s="71"/>
      <c r="O129" s="88"/>
      <c r="P129" s="158">
        <f>P130+P237</f>
        <v>0</v>
      </c>
      <c r="Q129" s="88"/>
      <c r="R129" s="158">
        <f>R130+R237</f>
        <v>216.74086637400001</v>
      </c>
      <c r="S129" s="88"/>
      <c r="T129" s="159">
        <f>T130+T237</f>
        <v>62.687899999999999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72</v>
      </c>
      <c r="AU129" s="17" t="s">
        <v>97</v>
      </c>
      <c r="BK129" s="160">
        <f>BK130+BK237</f>
        <v>0</v>
      </c>
    </row>
    <row r="130" s="12" customFormat="1" ht="25.92" customHeight="1">
      <c r="A130" s="12"/>
      <c r="B130" s="161"/>
      <c r="C130" s="12"/>
      <c r="D130" s="162" t="s">
        <v>72</v>
      </c>
      <c r="E130" s="163" t="s">
        <v>120</v>
      </c>
      <c r="F130" s="163" t="s">
        <v>121</v>
      </c>
      <c r="G130" s="12"/>
      <c r="H130" s="12"/>
      <c r="I130" s="164"/>
      <c r="J130" s="165">
        <f>BK130</f>
        <v>0</v>
      </c>
      <c r="K130" s="12"/>
      <c r="L130" s="161"/>
      <c r="M130" s="166"/>
      <c r="N130" s="167"/>
      <c r="O130" s="167"/>
      <c r="P130" s="168">
        <f>P131+P176+P185+P220+P223+P235</f>
        <v>0</v>
      </c>
      <c r="Q130" s="167"/>
      <c r="R130" s="168">
        <f>R131+R176+R185+R220+R223+R235</f>
        <v>216.74086637400001</v>
      </c>
      <c r="S130" s="167"/>
      <c r="T130" s="169">
        <f>T131+T176+T185+T220+T223+T235</f>
        <v>62.687899999999999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2" t="s">
        <v>80</v>
      </c>
      <c r="AT130" s="170" t="s">
        <v>72</v>
      </c>
      <c r="AU130" s="170" t="s">
        <v>73</v>
      </c>
      <c r="AY130" s="162" t="s">
        <v>122</v>
      </c>
      <c r="BK130" s="171">
        <f>BK131+BK176+BK185+BK220+BK223+BK235</f>
        <v>0</v>
      </c>
    </row>
    <row r="131" s="12" customFormat="1" ht="22.8" customHeight="1">
      <c r="A131" s="12"/>
      <c r="B131" s="161"/>
      <c r="C131" s="12"/>
      <c r="D131" s="162" t="s">
        <v>72</v>
      </c>
      <c r="E131" s="172" t="s">
        <v>80</v>
      </c>
      <c r="F131" s="172" t="s">
        <v>123</v>
      </c>
      <c r="G131" s="12"/>
      <c r="H131" s="12"/>
      <c r="I131" s="164"/>
      <c r="J131" s="173">
        <f>BK131</f>
        <v>0</v>
      </c>
      <c r="K131" s="12"/>
      <c r="L131" s="161"/>
      <c r="M131" s="166"/>
      <c r="N131" s="167"/>
      <c r="O131" s="167"/>
      <c r="P131" s="168">
        <f>SUM(P132:P175)</f>
        <v>0</v>
      </c>
      <c r="Q131" s="167"/>
      <c r="R131" s="168">
        <f>SUM(R132:R175)</f>
        <v>195.21049412000002</v>
      </c>
      <c r="S131" s="167"/>
      <c r="T131" s="169">
        <f>SUM(T132:T175)</f>
        <v>60.417499999999997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2" t="s">
        <v>80</v>
      </c>
      <c r="AT131" s="170" t="s">
        <v>72</v>
      </c>
      <c r="AU131" s="170" t="s">
        <v>80</v>
      </c>
      <c r="AY131" s="162" t="s">
        <v>122</v>
      </c>
      <c r="BK131" s="171">
        <f>SUM(BK132:BK175)</f>
        <v>0</v>
      </c>
    </row>
    <row r="132" s="2" customFormat="1" ht="24.15" customHeight="1">
      <c r="A132" s="36"/>
      <c r="B132" s="174"/>
      <c r="C132" s="175" t="s">
        <v>80</v>
      </c>
      <c r="D132" s="175" t="s">
        <v>124</v>
      </c>
      <c r="E132" s="176" t="s">
        <v>125</v>
      </c>
      <c r="F132" s="177" t="s">
        <v>126</v>
      </c>
      <c r="G132" s="178" t="s">
        <v>127</v>
      </c>
      <c r="H132" s="179">
        <v>71.5</v>
      </c>
      <c r="I132" s="180"/>
      <c r="J132" s="181">
        <f>ROUND(I132*H132,2)</f>
        <v>0</v>
      </c>
      <c r="K132" s="182"/>
      <c r="L132" s="37"/>
      <c r="M132" s="183" t="s">
        <v>1</v>
      </c>
      <c r="N132" s="184" t="s">
        <v>38</v>
      </c>
      <c r="O132" s="75"/>
      <c r="P132" s="185">
        <f>O132*H132</f>
        <v>0</v>
      </c>
      <c r="Q132" s="185">
        <v>0</v>
      </c>
      <c r="R132" s="185">
        <f>Q132*H132</f>
        <v>0</v>
      </c>
      <c r="S132" s="185">
        <v>0.28999999999999998</v>
      </c>
      <c r="T132" s="186">
        <f>S132*H132</f>
        <v>20.734999999999999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7" t="s">
        <v>128</v>
      </c>
      <c r="AT132" s="187" t="s">
        <v>124</v>
      </c>
      <c r="AU132" s="187" t="s">
        <v>82</v>
      </c>
      <c r="AY132" s="17" t="s">
        <v>122</v>
      </c>
      <c r="BE132" s="188">
        <f>IF(N132="základní",J132,0)</f>
        <v>0</v>
      </c>
      <c r="BF132" s="188">
        <f>IF(N132="snížená",J132,0)</f>
        <v>0</v>
      </c>
      <c r="BG132" s="188">
        <f>IF(N132="zákl. přenesená",J132,0)</f>
        <v>0</v>
      </c>
      <c r="BH132" s="188">
        <f>IF(N132="sníž. přenesená",J132,0)</f>
        <v>0</v>
      </c>
      <c r="BI132" s="188">
        <f>IF(N132="nulová",J132,0)</f>
        <v>0</v>
      </c>
      <c r="BJ132" s="17" t="s">
        <v>80</v>
      </c>
      <c r="BK132" s="188">
        <f>ROUND(I132*H132,2)</f>
        <v>0</v>
      </c>
      <c r="BL132" s="17" t="s">
        <v>128</v>
      </c>
      <c r="BM132" s="187" t="s">
        <v>129</v>
      </c>
    </row>
    <row r="133" s="13" customFormat="1">
      <c r="A133" s="13"/>
      <c r="B133" s="189"/>
      <c r="C133" s="13"/>
      <c r="D133" s="190" t="s">
        <v>130</v>
      </c>
      <c r="E133" s="191" t="s">
        <v>1</v>
      </c>
      <c r="F133" s="192" t="s">
        <v>131</v>
      </c>
      <c r="G133" s="13"/>
      <c r="H133" s="193">
        <v>71.5</v>
      </c>
      <c r="I133" s="194"/>
      <c r="J133" s="13"/>
      <c r="K133" s="13"/>
      <c r="L133" s="189"/>
      <c r="M133" s="195"/>
      <c r="N133" s="196"/>
      <c r="O133" s="196"/>
      <c r="P133" s="196"/>
      <c r="Q133" s="196"/>
      <c r="R133" s="196"/>
      <c r="S133" s="196"/>
      <c r="T133" s="19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1" t="s">
        <v>130</v>
      </c>
      <c r="AU133" s="191" t="s">
        <v>82</v>
      </c>
      <c r="AV133" s="13" t="s">
        <v>82</v>
      </c>
      <c r="AW133" s="13" t="s">
        <v>30</v>
      </c>
      <c r="AX133" s="13" t="s">
        <v>80</v>
      </c>
      <c r="AY133" s="191" t="s">
        <v>122</v>
      </c>
    </row>
    <row r="134" s="2" customFormat="1" ht="24.15" customHeight="1">
      <c r="A134" s="36"/>
      <c r="B134" s="174"/>
      <c r="C134" s="175" t="s">
        <v>82</v>
      </c>
      <c r="D134" s="175" t="s">
        <v>124</v>
      </c>
      <c r="E134" s="176" t="s">
        <v>132</v>
      </c>
      <c r="F134" s="177" t="s">
        <v>133</v>
      </c>
      <c r="G134" s="178" t="s">
        <v>127</v>
      </c>
      <c r="H134" s="179">
        <v>71.5</v>
      </c>
      <c r="I134" s="180"/>
      <c r="J134" s="181">
        <f>ROUND(I134*H134,2)</f>
        <v>0</v>
      </c>
      <c r="K134" s="182"/>
      <c r="L134" s="37"/>
      <c r="M134" s="183" t="s">
        <v>1</v>
      </c>
      <c r="N134" s="184" t="s">
        <v>38</v>
      </c>
      <c r="O134" s="75"/>
      <c r="P134" s="185">
        <f>O134*H134</f>
        <v>0</v>
      </c>
      <c r="Q134" s="185">
        <v>0</v>
      </c>
      <c r="R134" s="185">
        <f>Q134*H134</f>
        <v>0</v>
      </c>
      <c r="S134" s="185">
        <v>0.32500000000000001</v>
      </c>
      <c r="T134" s="186">
        <f>S134*H134</f>
        <v>23.237500000000001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7" t="s">
        <v>128</v>
      </c>
      <c r="AT134" s="187" t="s">
        <v>124</v>
      </c>
      <c r="AU134" s="187" t="s">
        <v>82</v>
      </c>
      <c r="AY134" s="17" t="s">
        <v>122</v>
      </c>
      <c r="BE134" s="188">
        <f>IF(N134="základní",J134,0)</f>
        <v>0</v>
      </c>
      <c r="BF134" s="188">
        <f>IF(N134="snížená",J134,0)</f>
        <v>0</v>
      </c>
      <c r="BG134" s="188">
        <f>IF(N134="zákl. přenesená",J134,0)</f>
        <v>0</v>
      </c>
      <c r="BH134" s="188">
        <f>IF(N134="sníž. přenesená",J134,0)</f>
        <v>0</v>
      </c>
      <c r="BI134" s="188">
        <f>IF(N134="nulová",J134,0)</f>
        <v>0</v>
      </c>
      <c r="BJ134" s="17" t="s">
        <v>80</v>
      </c>
      <c r="BK134" s="188">
        <f>ROUND(I134*H134,2)</f>
        <v>0</v>
      </c>
      <c r="BL134" s="17" t="s">
        <v>128</v>
      </c>
      <c r="BM134" s="187" t="s">
        <v>134</v>
      </c>
    </row>
    <row r="135" s="2" customFormat="1" ht="24.15" customHeight="1">
      <c r="A135" s="36"/>
      <c r="B135" s="174"/>
      <c r="C135" s="175" t="s">
        <v>135</v>
      </c>
      <c r="D135" s="175" t="s">
        <v>124</v>
      </c>
      <c r="E135" s="176" t="s">
        <v>136</v>
      </c>
      <c r="F135" s="177" t="s">
        <v>137</v>
      </c>
      <c r="G135" s="178" t="s">
        <v>127</v>
      </c>
      <c r="H135" s="179">
        <v>71.5</v>
      </c>
      <c r="I135" s="180"/>
      <c r="J135" s="181">
        <f>ROUND(I135*H135,2)</f>
        <v>0</v>
      </c>
      <c r="K135" s="182"/>
      <c r="L135" s="37"/>
      <c r="M135" s="183" t="s">
        <v>1</v>
      </c>
      <c r="N135" s="184" t="s">
        <v>38</v>
      </c>
      <c r="O135" s="75"/>
      <c r="P135" s="185">
        <f>O135*H135</f>
        <v>0</v>
      </c>
      <c r="Q135" s="185">
        <v>9.0000000000000006E-05</v>
      </c>
      <c r="R135" s="185">
        <f>Q135*H135</f>
        <v>0.0064350000000000006</v>
      </c>
      <c r="S135" s="185">
        <v>0.23000000000000001</v>
      </c>
      <c r="T135" s="186">
        <f>S135*H135</f>
        <v>16.445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7" t="s">
        <v>128</v>
      </c>
      <c r="AT135" s="187" t="s">
        <v>124</v>
      </c>
      <c r="AU135" s="187" t="s">
        <v>82</v>
      </c>
      <c r="AY135" s="17" t="s">
        <v>122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7" t="s">
        <v>80</v>
      </c>
      <c r="BK135" s="188">
        <f>ROUND(I135*H135,2)</f>
        <v>0</v>
      </c>
      <c r="BL135" s="17" t="s">
        <v>128</v>
      </c>
      <c r="BM135" s="187" t="s">
        <v>138</v>
      </c>
    </row>
    <row r="136" s="13" customFormat="1">
      <c r="A136" s="13"/>
      <c r="B136" s="189"/>
      <c r="C136" s="13"/>
      <c r="D136" s="190" t="s">
        <v>130</v>
      </c>
      <c r="E136" s="191" t="s">
        <v>1</v>
      </c>
      <c r="F136" s="192" t="s">
        <v>131</v>
      </c>
      <c r="G136" s="13"/>
      <c r="H136" s="193">
        <v>71.5</v>
      </c>
      <c r="I136" s="194"/>
      <c r="J136" s="13"/>
      <c r="K136" s="13"/>
      <c r="L136" s="189"/>
      <c r="M136" s="195"/>
      <c r="N136" s="196"/>
      <c r="O136" s="196"/>
      <c r="P136" s="196"/>
      <c r="Q136" s="196"/>
      <c r="R136" s="196"/>
      <c r="S136" s="196"/>
      <c r="T136" s="19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1" t="s">
        <v>130</v>
      </c>
      <c r="AU136" s="191" t="s">
        <v>82</v>
      </c>
      <c r="AV136" s="13" t="s">
        <v>82</v>
      </c>
      <c r="AW136" s="13" t="s">
        <v>30</v>
      </c>
      <c r="AX136" s="13" t="s">
        <v>80</v>
      </c>
      <c r="AY136" s="191" t="s">
        <v>122</v>
      </c>
    </row>
    <row r="137" s="2" customFormat="1" ht="24.15" customHeight="1">
      <c r="A137" s="36"/>
      <c r="B137" s="174"/>
      <c r="C137" s="175" t="s">
        <v>128</v>
      </c>
      <c r="D137" s="175" t="s">
        <v>124</v>
      </c>
      <c r="E137" s="176" t="s">
        <v>139</v>
      </c>
      <c r="F137" s="177" t="s">
        <v>140</v>
      </c>
      <c r="G137" s="178" t="s">
        <v>141</v>
      </c>
      <c r="H137" s="179">
        <v>40</v>
      </c>
      <c r="I137" s="180"/>
      <c r="J137" s="181">
        <f>ROUND(I137*H137,2)</f>
        <v>0</v>
      </c>
      <c r="K137" s="182"/>
      <c r="L137" s="37"/>
      <c r="M137" s="183" t="s">
        <v>1</v>
      </c>
      <c r="N137" s="184" t="s">
        <v>38</v>
      </c>
      <c r="O137" s="75"/>
      <c r="P137" s="185">
        <f>O137*H137</f>
        <v>0</v>
      </c>
      <c r="Q137" s="185">
        <v>3.2634E-05</v>
      </c>
      <c r="R137" s="185">
        <f>Q137*H137</f>
        <v>0.00130536</v>
      </c>
      <c r="S137" s="185">
        <v>0</v>
      </c>
      <c r="T137" s="186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128</v>
      </c>
      <c r="AT137" s="187" t="s">
        <v>124</v>
      </c>
      <c r="AU137" s="187" t="s">
        <v>82</v>
      </c>
      <c r="AY137" s="17" t="s">
        <v>122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7" t="s">
        <v>80</v>
      </c>
      <c r="BK137" s="188">
        <f>ROUND(I137*H137,2)</f>
        <v>0</v>
      </c>
      <c r="BL137" s="17" t="s">
        <v>128</v>
      </c>
      <c r="BM137" s="187" t="s">
        <v>142</v>
      </c>
    </row>
    <row r="138" s="13" customFormat="1">
      <c r="A138" s="13"/>
      <c r="B138" s="189"/>
      <c r="C138" s="13"/>
      <c r="D138" s="190" t="s">
        <v>130</v>
      </c>
      <c r="E138" s="191" t="s">
        <v>1</v>
      </c>
      <c r="F138" s="192" t="s">
        <v>143</v>
      </c>
      <c r="G138" s="13"/>
      <c r="H138" s="193">
        <v>40</v>
      </c>
      <c r="I138" s="194"/>
      <c r="J138" s="13"/>
      <c r="K138" s="13"/>
      <c r="L138" s="189"/>
      <c r="M138" s="195"/>
      <c r="N138" s="196"/>
      <c r="O138" s="196"/>
      <c r="P138" s="196"/>
      <c r="Q138" s="196"/>
      <c r="R138" s="196"/>
      <c r="S138" s="196"/>
      <c r="T138" s="19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1" t="s">
        <v>130</v>
      </c>
      <c r="AU138" s="191" t="s">
        <v>82</v>
      </c>
      <c r="AV138" s="13" t="s">
        <v>82</v>
      </c>
      <c r="AW138" s="13" t="s">
        <v>30</v>
      </c>
      <c r="AX138" s="13" t="s">
        <v>80</v>
      </c>
      <c r="AY138" s="191" t="s">
        <v>122</v>
      </c>
    </row>
    <row r="139" s="2" customFormat="1" ht="24.15" customHeight="1">
      <c r="A139" s="36"/>
      <c r="B139" s="174"/>
      <c r="C139" s="175" t="s">
        <v>144</v>
      </c>
      <c r="D139" s="175" t="s">
        <v>124</v>
      </c>
      <c r="E139" s="176" t="s">
        <v>145</v>
      </c>
      <c r="F139" s="177" t="s">
        <v>146</v>
      </c>
      <c r="G139" s="178" t="s">
        <v>147</v>
      </c>
      <c r="H139" s="179">
        <v>5</v>
      </c>
      <c r="I139" s="180"/>
      <c r="J139" s="181">
        <f>ROUND(I139*H139,2)</f>
        <v>0</v>
      </c>
      <c r="K139" s="182"/>
      <c r="L139" s="37"/>
      <c r="M139" s="183" t="s">
        <v>1</v>
      </c>
      <c r="N139" s="184" t="s">
        <v>38</v>
      </c>
      <c r="O139" s="75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7" t="s">
        <v>128</v>
      </c>
      <c r="AT139" s="187" t="s">
        <v>124</v>
      </c>
      <c r="AU139" s="187" t="s">
        <v>82</v>
      </c>
      <c r="AY139" s="17" t="s">
        <v>122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7" t="s">
        <v>80</v>
      </c>
      <c r="BK139" s="188">
        <f>ROUND(I139*H139,2)</f>
        <v>0</v>
      </c>
      <c r="BL139" s="17" t="s">
        <v>128</v>
      </c>
      <c r="BM139" s="187" t="s">
        <v>148</v>
      </c>
    </row>
    <row r="140" s="2" customFormat="1" ht="16.5" customHeight="1">
      <c r="A140" s="36"/>
      <c r="B140" s="174"/>
      <c r="C140" s="175" t="s">
        <v>149</v>
      </c>
      <c r="D140" s="175" t="s">
        <v>124</v>
      </c>
      <c r="E140" s="176" t="s">
        <v>150</v>
      </c>
      <c r="F140" s="177" t="s">
        <v>151</v>
      </c>
      <c r="G140" s="178" t="s">
        <v>152</v>
      </c>
      <c r="H140" s="179">
        <v>2</v>
      </c>
      <c r="I140" s="180"/>
      <c r="J140" s="181">
        <f>ROUND(I140*H140,2)</f>
        <v>0</v>
      </c>
      <c r="K140" s="182"/>
      <c r="L140" s="37"/>
      <c r="M140" s="183" t="s">
        <v>1</v>
      </c>
      <c r="N140" s="184" t="s">
        <v>38</v>
      </c>
      <c r="O140" s="75"/>
      <c r="P140" s="185">
        <f>O140*H140</f>
        <v>0</v>
      </c>
      <c r="Q140" s="185">
        <v>0.036904300000000001</v>
      </c>
      <c r="R140" s="185">
        <f>Q140*H140</f>
        <v>0.073808600000000002</v>
      </c>
      <c r="S140" s="185">
        <v>0</v>
      </c>
      <c r="T140" s="186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87" t="s">
        <v>128</v>
      </c>
      <c r="AT140" s="187" t="s">
        <v>124</v>
      </c>
      <c r="AU140" s="187" t="s">
        <v>82</v>
      </c>
      <c r="AY140" s="17" t="s">
        <v>122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7" t="s">
        <v>80</v>
      </c>
      <c r="BK140" s="188">
        <f>ROUND(I140*H140,2)</f>
        <v>0</v>
      </c>
      <c r="BL140" s="17" t="s">
        <v>128</v>
      </c>
      <c r="BM140" s="187" t="s">
        <v>153</v>
      </c>
    </row>
    <row r="141" s="13" customFormat="1">
      <c r="A141" s="13"/>
      <c r="B141" s="189"/>
      <c r="C141" s="13"/>
      <c r="D141" s="190" t="s">
        <v>130</v>
      </c>
      <c r="E141" s="191" t="s">
        <v>1</v>
      </c>
      <c r="F141" s="192" t="s">
        <v>82</v>
      </c>
      <c r="G141" s="13"/>
      <c r="H141" s="193">
        <v>2</v>
      </c>
      <c r="I141" s="194"/>
      <c r="J141" s="13"/>
      <c r="K141" s="13"/>
      <c r="L141" s="189"/>
      <c r="M141" s="195"/>
      <c r="N141" s="196"/>
      <c r="O141" s="196"/>
      <c r="P141" s="196"/>
      <c r="Q141" s="196"/>
      <c r="R141" s="196"/>
      <c r="S141" s="196"/>
      <c r="T141" s="19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1" t="s">
        <v>130</v>
      </c>
      <c r="AU141" s="191" t="s">
        <v>82</v>
      </c>
      <c r="AV141" s="13" t="s">
        <v>82</v>
      </c>
      <c r="AW141" s="13" t="s">
        <v>30</v>
      </c>
      <c r="AX141" s="13" t="s">
        <v>80</v>
      </c>
      <c r="AY141" s="191" t="s">
        <v>122</v>
      </c>
    </row>
    <row r="142" s="2" customFormat="1" ht="24.15" customHeight="1">
      <c r="A142" s="36"/>
      <c r="B142" s="174"/>
      <c r="C142" s="175" t="s">
        <v>154</v>
      </c>
      <c r="D142" s="175" t="s">
        <v>124</v>
      </c>
      <c r="E142" s="176" t="s">
        <v>155</v>
      </c>
      <c r="F142" s="177" t="s">
        <v>156</v>
      </c>
      <c r="G142" s="178" t="s">
        <v>127</v>
      </c>
      <c r="H142" s="179">
        <v>4</v>
      </c>
      <c r="I142" s="180"/>
      <c r="J142" s="181">
        <f>ROUND(I142*H142,2)</f>
        <v>0</v>
      </c>
      <c r="K142" s="182"/>
      <c r="L142" s="37"/>
      <c r="M142" s="183" t="s">
        <v>1</v>
      </c>
      <c r="N142" s="184" t="s">
        <v>38</v>
      </c>
      <c r="O142" s="75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7" t="s">
        <v>128</v>
      </c>
      <c r="AT142" s="187" t="s">
        <v>124</v>
      </c>
      <c r="AU142" s="187" t="s">
        <v>82</v>
      </c>
      <c r="AY142" s="17" t="s">
        <v>122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7" t="s">
        <v>80</v>
      </c>
      <c r="BK142" s="188">
        <f>ROUND(I142*H142,2)</f>
        <v>0</v>
      </c>
      <c r="BL142" s="17" t="s">
        <v>128</v>
      </c>
      <c r="BM142" s="187" t="s">
        <v>157</v>
      </c>
    </row>
    <row r="143" s="13" customFormat="1">
      <c r="A143" s="13"/>
      <c r="B143" s="189"/>
      <c r="C143" s="13"/>
      <c r="D143" s="190" t="s">
        <v>130</v>
      </c>
      <c r="E143" s="191" t="s">
        <v>1</v>
      </c>
      <c r="F143" s="192" t="s">
        <v>158</v>
      </c>
      <c r="G143" s="13"/>
      <c r="H143" s="193">
        <v>4</v>
      </c>
      <c r="I143" s="194"/>
      <c r="J143" s="13"/>
      <c r="K143" s="13"/>
      <c r="L143" s="189"/>
      <c r="M143" s="195"/>
      <c r="N143" s="196"/>
      <c r="O143" s="196"/>
      <c r="P143" s="196"/>
      <c r="Q143" s="196"/>
      <c r="R143" s="196"/>
      <c r="S143" s="196"/>
      <c r="T143" s="19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1" t="s">
        <v>130</v>
      </c>
      <c r="AU143" s="191" t="s">
        <v>82</v>
      </c>
      <c r="AV143" s="13" t="s">
        <v>82</v>
      </c>
      <c r="AW143" s="13" t="s">
        <v>30</v>
      </c>
      <c r="AX143" s="13" t="s">
        <v>80</v>
      </c>
      <c r="AY143" s="191" t="s">
        <v>122</v>
      </c>
    </row>
    <row r="144" s="2" customFormat="1" ht="24.15" customHeight="1">
      <c r="A144" s="36"/>
      <c r="B144" s="174"/>
      <c r="C144" s="175" t="s">
        <v>159</v>
      </c>
      <c r="D144" s="175" t="s">
        <v>124</v>
      </c>
      <c r="E144" s="176" t="s">
        <v>160</v>
      </c>
      <c r="F144" s="177" t="s">
        <v>161</v>
      </c>
      <c r="G144" s="178" t="s">
        <v>162</v>
      </c>
      <c r="H144" s="179">
        <v>4.9500000000000002</v>
      </c>
      <c r="I144" s="180"/>
      <c r="J144" s="181">
        <f>ROUND(I144*H144,2)</f>
        <v>0</v>
      </c>
      <c r="K144" s="182"/>
      <c r="L144" s="37"/>
      <c r="M144" s="183" t="s">
        <v>1</v>
      </c>
      <c r="N144" s="184" t="s">
        <v>38</v>
      </c>
      <c r="O144" s="75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7" t="s">
        <v>128</v>
      </c>
      <c r="AT144" s="187" t="s">
        <v>124</v>
      </c>
      <c r="AU144" s="187" t="s">
        <v>82</v>
      </c>
      <c r="AY144" s="17" t="s">
        <v>122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7" t="s">
        <v>80</v>
      </c>
      <c r="BK144" s="188">
        <f>ROUND(I144*H144,2)</f>
        <v>0</v>
      </c>
      <c r="BL144" s="17" t="s">
        <v>128</v>
      </c>
      <c r="BM144" s="187" t="s">
        <v>163</v>
      </c>
    </row>
    <row r="145" s="13" customFormat="1">
      <c r="A145" s="13"/>
      <c r="B145" s="189"/>
      <c r="C145" s="13"/>
      <c r="D145" s="190" t="s">
        <v>130</v>
      </c>
      <c r="E145" s="191" t="s">
        <v>1</v>
      </c>
      <c r="F145" s="192" t="s">
        <v>164</v>
      </c>
      <c r="G145" s="13"/>
      <c r="H145" s="193">
        <v>4.9500000000000002</v>
      </c>
      <c r="I145" s="194"/>
      <c r="J145" s="13"/>
      <c r="K145" s="13"/>
      <c r="L145" s="189"/>
      <c r="M145" s="195"/>
      <c r="N145" s="196"/>
      <c r="O145" s="196"/>
      <c r="P145" s="196"/>
      <c r="Q145" s="196"/>
      <c r="R145" s="196"/>
      <c r="S145" s="196"/>
      <c r="T145" s="19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1" t="s">
        <v>130</v>
      </c>
      <c r="AU145" s="191" t="s">
        <v>82</v>
      </c>
      <c r="AV145" s="13" t="s">
        <v>82</v>
      </c>
      <c r="AW145" s="13" t="s">
        <v>30</v>
      </c>
      <c r="AX145" s="13" t="s">
        <v>80</v>
      </c>
      <c r="AY145" s="191" t="s">
        <v>122</v>
      </c>
    </row>
    <row r="146" s="2" customFormat="1" ht="33" customHeight="1">
      <c r="A146" s="36"/>
      <c r="B146" s="174"/>
      <c r="C146" s="175" t="s">
        <v>165</v>
      </c>
      <c r="D146" s="175" t="s">
        <v>124</v>
      </c>
      <c r="E146" s="176" t="s">
        <v>166</v>
      </c>
      <c r="F146" s="177" t="s">
        <v>167</v>
      </c>
      <c r="G146" s="178" t="s">
        <v>162</v>
      </c>
      <c r="H146" s="179">
        <v>12</v>
      </c>
      <c r="I146" s="180"/>
      <c r="J146" s="181">
        <f>ROUND(I146*H146,2)</f>
        <v>0</v>
      </c>
      <c r="K146" s="182"/>
      <c r="L146" s="37"/>
      <c r="M146" s="183" t="s">
        <v>1</v>
      </c>
      <c r="N146" s="184" t="s">
        <v>38</v>
      </c>
      <c r="O146" s="75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7" t="s">
        <v>128</v>
      </c>
      <c r="AT146" s="187" t="s">
        <v>124</v>
      </c>
      <c r="AU146" s="187" t="s">
        <v>82</v>
      </c>
      <c r="AY146" s="17" t="s">
        <v>122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7" t="s">
        <v>80</v>
      </c>
      <c r="BK146" s="188">
        <f>ROUND(I146*H146,2)</f>
        <v>0</v>
      </c>
      <c r="BL146" s="17" t="s">
        <v>128</v>
      </c>
      <c r="BM146" s="187" t="s">
        <v>168</v>
      </c>
    </row>
    <row r="147" s="13" customFormat="1">
      <c r="A147" s="13"/>
      <c r="B147" s="189"/>
      <c r="C147" s="13"/>
      <c r="D147" s="190" t="s">
        <v>130</v>
      </c>
      <c r="E147" s="191" t="s">
        <v>1</v>
      </c>
      <c r="F147" s="192" t="s">
        <v>169</v>
      </c>
      <c r="G147" s="13"/>
      <c r="H147" s="193">
        <v>12</v>
      </c>
      <c r="I147" s="194"/>
      <c r="J147" s="13"/>
      <c r="K147" s="13"/>
      <c r="L147" s="189"/>
      <c r="M147" s="195"/>
      <c r="N147" s="196"/>
      <c r="O147" s="196"/>
      <c r="P147" s="196"/>
      <c r="Q147" s="196"/>
      <c r="R147" s="196"/>
      <c r="S147" s="196"/>
      <c r="T147" s="19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1" t="s">
        <v>130</v>
      </c>
      <c r="AU147" s="191" t="s">
        <v>82</v>
      </c>
      <c r="AV147" s="13" t="s">
        <v>82</v>
      </c>
      <c r="AW147" s="13" t="s">
        <v>30</v>
      </c>
      <c r="AX147" s="13" t="s">
        <v>80</v>
      </c>
      <c r="AY147" s="191" t="s">
        <v>122</v>
      </c>
    </row>
    <row r="148" s="2" customFormat="1" ht="33" customHeight="1">
      <c r="A148" s="36"/>
      <c r="B148" s="174"/>
      <c r="C148" s="175" t="s">
        <v>170</v>
      </c>
      <c r="D148" s="175" t="s">
        <v>124</v>
      </c>
      <c r="E148" s="176" t="s">
        <v>171</v>
      </c>
      <c r="F148" s="177" t="s">
        <v>172</v>
      </c>
      <c r="G148" s="178" t="s">
        <v>162</v>
      </c>
      <c r="H148" s="179">
        <v>103.675</v>
      </c>
      <c r="I148" s="180"/>
      <c r="J148" s="181">
        <f>ROUND(I148*H148,2)</f>
        <v>0</v>
      </c>
      <c r="K148" s="182"/>
      <c r="L148" s="37"/>
      <c r="M148" s="183" t="s">
        <v>1</v>
      </c>
      <c r="N148" s="184" t="s">
        <v>38</v>
      </c>
      <c r="O148" s="75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7" t="s">
        <v>128</v>
      </c>
      <c r="AT148" s="187" t="s">
        <v>124</v>
      </c>
      <c r="AU148" s="187" t="s">
        <v>82</v>
      </c>
      <c r="AY148" s="17" t="s">
        <v>122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7" t="s">
        <v>80</v>
      </c>
      <c r="BK148" s="188">
        <f>ROUND(I148*H148,2)</f>
        <v>0</v>
      </c>
      <c r="BL148" s="17" t="s">
        <v>128</v>
      </c>
      <c r="BM148" s="187" t="s">
        <v>173</v>
      </c>
    </row>
    <row r="149" s="13" customFormat="1">
      <c r="A149" s="13"/>
      <c r="B149" s="189"/>
      <c r="C149" s="13"/>
      <c r="D149" s="190" t="s">
        <v>130</v>
      </c>
      <c r="E149" s="191" t="s">
        <v>1</v>
      </c>
      <c r="F149" s="192" t="s">
        <v>174</v>
      </c>
      <c r="G149" s="13"/>
      <c r="H149" s="193">
        <v>103.675</v>
      </c>
      <c r="I149" s="194"/>
      <c r="J149" s="13"/>
      <c r="K149" s="13"/>
      <c r="L149" s="189"/>
      <c r="M149" s="195"/>
      <c r="N149" s="196"/>
      <c r="O149" s="196"/>
      <c r="P149" s="196"/>
      <c r="Q149" s="196"/>
      <c r="R149" s="196"/>
      <c r="S149" s="196"/>
      <c r="T149" s="19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1" t="s">
        <v>130</v>
      </c>
      <c r="AU149" s="191" t="s">
        <v>82</v>
      </c>
      <c r="AV149" s="13" t="s">
        <v>82</v>
      </c>
      <c r="AW149" s="13" t="s">
        <v>30</v>
      </c>
      <c r="AX149" s="13" t="s">
        <v>80</v>
      </c>
      <c r="AY149" s="191" t="s">
        <v>122</v>
      </c>
    </row>
    <row r="150" s="2" customFormat="1" ht="21.75" customHeight="1">
      <c r="A150" s="36"/>
      <c r="B150" s="174"/>
      <c r="C150" s="175" t="s">
        <v>175</v>
      </c>
      <c r="D150" s="175" t="s">
        <v>124</v>
      </c>
      <c r="E150" s="176" t="s">
        <v>176</v>
      </c>
      <c r="F150" s="177" t="s">
        <v>177</v>
      </c>
      <c r="G150" s="178" t="s">
        <v>127</v>
      </c>
      <c r="H150" s="179">
        <v>238.5</v>
      </c>
      <c r="I150" s="180"/>
      <c r="J150" s="181">
        <f>ROUND(I150*H150,2)</f>
        <v>0</v>
      </c>
      <c r="K150" s="182"/>
      <c r="L150" s="37"/>
      <c r="M150" s="183" t="s">
        <v>1</v>
      </c>
      <c r="N150" s="184" t="s">
        <v>38</v>
      </c>
      <c r="O150" s="75"/>
      <c r="P150" s="185">
        <f>O150*H150</f>
        <v>0</v>
      </c>
      <c r="Q150" s="185">
        <v>0.00058135999999999995</v>
      </c>
      <c r="R150" s="185">
        <f>Q150*H150</f>
        <v>0.13865435999999998</v>
      </c>
      <c r="S150" s="185">
        <v>0</v>
      </c>
      <c r="T150" s="186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7" t="s">
        <v>128</v>
      </c>
      <c r="AT150" s="187" t="s">
        <v>124</v>
      </c>
      <c r="AU150" s="187" t="s">
        <v>82</v>
      </c>
      <c r="AY150" s="17" t="s">
        <v>122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7" t="s">
        <v>80</v>
      </c>
      <c r="BK150" s="188">
        <f>ROUND(I150*H150,2)</f>
        <v>0</v>
      </c>
      <c r="BL150" s="17" t="s">
        <v>128</v>
      </c>
      <c r="BM150" s="187" t="s">
        <v>178</v>
      </c>
    </row>
    <row r="151" s="13" customFormat="1">
      <c r="A151" s="13"/>
      <c r="B151" s="189"/>
      <c r="C151" s="13"/>
      <c r="D151" s="190" t="s">
        <v>130</v>
      </c>
      <c r="E151" s="191" t="s">
        <v>1</v>
      </c>
      <c r="F151" s="192" t="s">
        <v>179</v>
      </c>
      <c r="G151" s="13"/>
      <c r="H151" s="193">
        <v>214.5</v>
      </c>
      <c r="I151" s="194"/>
      <c r="J151" s="13"/>
      <c r="K151" s="13"/>
      <c r="L151" s="189"/>
      <c r="M151" s="195"/>
      <c r="N151" s="196"/>
      <c r="O151" s="196"/>
      <c r="P151" s="196"/>
      <c r="Q151" s="196"/>
      <c r="R151" s="196"/>
      <c r="S151" s="196"/>
      <c r="T151" s="19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1" t="s">
        <v>130</v>
      </c>
      <c r="AU151" s="191" t="s">
        <v>82</v>
      </c>
      <c r="AV151" s="13" t="s">
        <v>82</v>
      </c>
      <c r="AW151" s="13" t="s">
        <v>30</v>
      </c>
      <c r="AX151" s="13" t="s">
        <v>73</v>
      </c>
      <c r="AY151" s="191" t="s">
        <v>122</v>
      </c>
    </row>
    <row r="152" s="13" customFormat="1">
      <c r="A152" s="13"/>
      <c r="B152" s="189"/>
      <c r="C152" s="13"/>
      <c r="D152" s="190" t="s">
        <v>130</v>
      </c>
      <c r="E152" s="191" t="s">
        <v>1</v>
      </c>
      <c r="F152" s="192" t="s">
        <v>180</v>
      </c>
      <c r="G152" s="13"/>
      <c r="H152" s="193">
        <v>24</v>
      </c>
      <c r="I152" s="194"/>
      <c r="J152" s="13"/>
      <c r="K152" s="13"/>
      <c r="L152" s="189"/>
      <c r="M152" s="195"/>
      <c r="N152" s="196"/>
      <c r="O152" s="196"/>
      <c r="P152" s="196"/>
      <c r="Q152" s="196"/>
      <c r="R152" s="196"/>
      <c r="S152" s="196"/>
      <c r="T152" s="19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1" t="s">
        <v>130</v>
      </c>
      <c r="AU152" s="191" t="s">
        <v>82</v>
      </c>
      <c r="AV152" s="13" t="s">
        <v>82</v>
      </c>
      <c r="AW152" s="13" t="s">
        <v>30</v>
      </c>
      <c r="AX152" s="13" t="s">
        <v>73</v>
      </c>
      <c r="AY152" s="191" t="s">
        <v>122</v>
      </c>
    </row>
    <row r="153" s="14" customFormat="1">
      <c r="A153" s="14"/>
      <c r="B153" s="198"/>
      <c r="C153" s="14"/>
      <c r="D153" s="190" t="s">
        <v>130</v>
      </c>
      <c r="E153" s="199" t="s">
        <v>1</v>
      </c>
      <c r="F153" s="200" t="s">
        <v>181</v>
      </c>
      <c r="G153" s="14"/>
      <c r="H153" s="201">
        <v>238.5</v>
      </c>
      <c r="I153" s="202"/>
      <c r="J153" s="14"/>
      <c r="K153" s="14"/>
      <c r="L153" s="198"/>
      <c r="M153" s="203"/>
      <c r="N153" s="204"/>
      <c r="O153" s="204"/>
      <c r="P153" s="204"/>
      <c r="Q153" s="204"/>
      <c r="R153" s="204"/>
      <c r="S153" s="204"/>
      <c r="T153" s="20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9" t="s">
        <v>130</v>
      </c>
      <c r="AU153" s="199" t="s">
        <v>82</v>
      </c>
      <c r="AV153" s="14" t="s">
        <v>128</v>
      </c>
      <c r="AW153" s="14" t="s">
        <v>30</v>
      </c>
      <c r="AX153" s="14" t="s">
        <v>80</v>
      </c>
      <c r="AY153" s="199" t="s">
        <v>122</v>
      </c>
    </row>
    <row r="154" s="2" customFormat="1" ht="21.75" customHeight="1">
      <c r="A154" s="36"/>
      <c r="B154" s="174"/>
      <c r="C154" s="175" t="s">
        <v>182</v>
      </c>
      <c r="D154" s="175" t="s">
        <v>124</v>
      </c>
      <c r="E154" s="176" t="s">
        <v>183</v>
      </c>
      <c r="F154" s="177" t="s">
        <v>184</v>
      </c>
      <c r="G154" s="178" t="s">
        <v>127</v>
      </c>
      <c r="H154" s="179">
        <v>238.5</v>
      </c>
      <c r="I154" s="180"/>
      <c r="J154" s="181">
        <f>ROUND(I154*H154,2)</f>
        <v>0</v>
      </c>
      <c r="K154" s="182"/>
      <c r="L154" s="37"/>
      <c r="M154" s="183" t="s">
        <v>1</v>
      </c>
      <c r="N154" s="184" t="s">
        <v>38</v>
      </c>
      <c r="O154" s="75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7" t="s">
        <v>128</v>
      </c>
      <c r="AT154" s="187" t="s">
        <v>124</v>
      </c>
      <c r="AU154" s="187" t="s">
        <v>82</v>
      </c>
      <c r="AY154" s="17" t="s">
        <v>122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7" t="s">
        <v>80</v>
      </c>
      <c r="BK154" s="188">
        <f>ROUND(I154*H154,2)</f>
        <v>0</v>
      </c>
      <c r="BL154" s="17" t="s">
        <v>128</v>
      </c>
      <c r="BM154" s="187" t="s">
        <v>185</v>
      </c>
    </row>
    <row r="155" s="2" customFormat="1" ht="33" customHeight="1">
      <c r="A155" s="36"/>
      <c r="B155" s="174"/>
      <c r="C155" s="175" t="s">
        <v>186</v>
      </c>
      <c r="D155" s="175" t="s">
        <v>124</v>
      </c>
      <c r="E155" s="176" t="s">
        <v>187</v>
      </c>
      <c r="F155" s="177" t="s">
        <v>188</v>
      </c>
      <c r="G155" s="178" t="s">
        <v>162</v>
      </c>
      <c r="H155" s="179">
        <v>115.675</v>
      </c>
      <c r="I155" s="180"/>
      <c r="J155" s="181">
        <f>ROUND(I155*H155,2)</f>
        <v>0</v>
      </c>
      <c r="K155" s="182"/>
      <c r="L155" s="37"/>
      <c r="M155" s="183" t="s">
        <v>1</v>
      </c>
      <c r="N155" s="184" t="s">
        <v>38</v>
      </c>
      <c r="O155" s="75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7" t="s">
        <v>128</v>
      </c>
      <c r="AT155" s="187" t="s">
        <v>124</v>
      </c>
      <c r="AU155" s="187" t="s">
        <v>82</v>
      </c>
      <c r="AY155" s="17" t="s">
        <v>122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17" t="s">
        <v>80</v>
      </c>
      <c r="BK155" s="188">
        <f>ROUND(I155*H155,2)</f>
        <v>0</v>
      </c>
      <c r="BL155" s="17" t="s">
        <v>128</v>
      </c>
      <c r="BM155" s="187" t="s">
        <v>189</v>
      </c>
    </row>
    <row r="156" s="13" customFormat="1">
      <c r="A156" s="13"/>
      <c r="B156" s="189"/>
      <c r="C156" s="13"/>
      <c r="D156" s="190" t="s">
        <v>130</v>
      </c>
      <c r="E156" s="191" t="s">
        <v>1</v>
      </c>
      <c r="F156" s="192" t="s">
        <v>190</v>
      </c>
      <c r="G156" s="13"/>
      <c r="H156" s="193">
        <v>115.675</v>
      </c>
      <c r="I156" s="194"/>
      <c r="J156" s="13"/>
      <c r="K156" s="13"/>
      <c r="L156" s="189"/>
      <c r="M156" s="195"/>
      <c r="N156" s="196"/>
      <c r="O156" s="196"/>
      <c r="P156" s="196"/>
      <c r="Q156" s="196"/>
      <c r="R156" s="196"/>
      <c r="S156" s="196"/>
      <c r="T156" s="19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1" t="s">
        <v>130</v>
      </c>
      <c r="AU156" s="191" t="s">
        <v>82</v>
      </c>
      <c r="AV156" s="13" t="s">
        <v>82</v>
      </c>
      <c r="AW156" s="13" t="s">
        <v>30</v>
      </c>
      <c r="AX156" s="13" t="s">
        <v>80</v>
      </c>
      <c r="AY156" s="191" t="s">
        <v>122</v>
      </c>
    </row>
    <row r="157" s="2" customFormat="1" ht="24.15" customHeight="1">
      <c r="A157" s="36"/>
      <c r="B157" s="174"/>
      <c r="C157" s="175" t="s">
        <v>191</v>
      </c>
      <c r="D157" s="175" t="s">
        <v>124</v>
      </c>
      <c r="E157" s="176" t="s">
        <v>192</v>
      </c>
      <c r="F157" s="177" t="s">
        <v>193</v>
      </c>
      <c r="G157" s="178" t="s">
        <v>194</v>
      </c>
      <c r="H157" s="179">
        <v>208.215</v>
      </c>
      <c r="I157" s="180"/>
      <c r="J157" s="181">
        <f>ROUND(I157*H157,2)</f>
        <v>0</v>
      </c>
      <c r="K157" s="182"/>
      <c r="L157" s="37"/>
      <c r="M157" s="183" t="s">
        <v>1</v>
      </c>
      <c r="N157" s="184" t="s">
        <v>38</v>
      </c>
      <c r="O157" s="75"/>
      <c r="P157" s="185">
        <f>O157*H157</f>
        <v>0</v>
      </c>
      <c r="Q157" s="185">
        <v>0</v>
      </c>
      <c r="R157" s="185">
        <f>Q157*H157</f>
        <v>0</v>
      </c>
      <c r="S157" s="185">
        <v>0</v>
      </c>
      <c r="T157" s="18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7" t="s">
        <v>128</v>
      </c>
      <c r="AT157" s="187" t="s">
        <v>124</v>
      </c>
      <c r="AU157" s="187" t="s">
        <v>82</v>
      </c>
      <c r="AY157" s="17" t="s">
        <v>122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17" t="s">
        <v>80</v>
      </c>
      <c r="BK157" s="188">
        <f>ROUND(I157*H157,2)</f>
        <v>0</v>
      </c>
      <c r="BL157" s="17" t="s">
        <v>128</v>
      </c>
      <c r="BM157" s="187" t="s">
        <v>195</v>
      </c>
    </row>
    <row r="158" s="13" customFormat="1">
      <c r="A158" s="13"/>
      <c r="B158" s="189"/>
      <c r="C158" s="13"/>
      <c r="D158" s="190" t="s">
        <v>130</v>
      </c>
      <c r="E158" s="191" t="s">
        <v>1</v>
      </c>
      <c r="F158" s="192" t="s">
        <v>196</v>
      </c>
      <c r="G158" s="13"/>
      <c r="H158" s="193">
        <v>208.215</v>
      </c>
      <c r="I158" s="194"/>
      <c r="J158" s="13"/>
      <c r="K158" s="13"/>
      <c r="L158" s="189"/>
      <c r="M158" s="195"/>
      <c r="N158" s="196"/>
      <c r="O158" s="196"/>
      <c r="P158" s="196"/>
      <c r="Q158" s="196"/>
      <c r="R158" s="196"/>
      <c r="S158" s="196"/>
      <c r="T158" s="19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1" t="s">
        <v>130</v>
      </c>
      <c r="AU158" s="191" t="s">
        <v>82</v>
      </c>
      <c r="AV158" s="13" t="s">
        <v>82</v>
      </c>
      <c r="AW158" s="13" t="s">
        <v>30</v>
      </c>
      <c r="AX158" s="13" t="s">
        <v>80</v>
      </c>
      <c r="AY158" s="191" t="s">
        <v>122</v>
      </c>
    </row>
    <row r="159" s="2" customFormat="1" ht="16.5" customHeight="1">
      <c r="A159" s="36"/>
      <c r="B159" s="174"/>
      <c r="C159" s="175" t="s">
        <v>8</v>
      </c>
      <c r="D159" s="175" t="s">
        <v>124</v>
      </c>
      <c r="E159" s="176" t="s">
        <v>197</v>
      </c>
      <c r="F159" s="177" t="s">
        <v>198</v>
      </c>
      <c r="G159" s="178" t="s">
        <v>162</v>
      </c>
      <c r="H159" s="179">
        <v>115.675</v>
      </c>
      <c r="I159" s="180"/>
      <c r="J159" s="181">
        <f>ROUND(I159*H159,2)</f>
        <v>0</v>
      </c>
      <c r="K159" s="182"/>
      <c r="L159" s="37"/>
      <c r="M159" s="183" t="s">
        <v>1</v>
      </c>
      <c r="N159" s="184" t="s">
        <v>38</v>
      </c>
      <c r="O159" s="75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7" t="s">
        <v>128</v>
      </c>
      <c r="AT159" s="187" t="s">
        <v>124</v>
      </c>
      <c r="AU159" s="187" t="s">
        <v>82</v>
      </c>
      <c r="AY159" s="17" t="s">
        <v>122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17" t="s">
        <v>80</v>
      </c>
      <c r="BK159" s="188">
        <f>ROUND(I159*H159,2)</f>
        <v>0</v>
      </c>
      <c r="BL159" s="17" t="s">
        <v>128</v>
      </c>
      <c r="BM159" s="187" t="s">
        <v>199</v>
      </c>
    </row>
    <row r="160" s="13" customFormat="1">
      <c r="A160" s="13"/>
      <c r="B160" s="189"/>
      <c r="C160" s="13"/>
      <c r="D160" s="190" t="s">
        <v>130</v>
      </c>
      <c r="E160" s="191" t="s">
        <v>1</v>
      </c>
      <c r="F160" s="192" t="s">
        <v>200</v>
      </c>
      <c r="G160" s="13"/>
      <c r="H160" s="193">
        <v>115.675</v>
      </c>
      <c r="I160" s="194"/>
      <c r="J160" s="13"/>
      <c r="K160" s="13"/>
      <c r="L160" s="189"/>
      <c r="M160" s="195"/>
      <c r="N160" s="196"/>
      <c r="O160" s="196"/>
      <c r="P160" s="196"/>
      <c r="Q160" s="196"/>
      <c r="R160" s="196"/>
      <c r="S160" s="196"/>
      <c r="T160" s="19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1" t="s">
        <v>130</v>
      </c>
      <c r="AU160" s="191" t="s">
        <v>82</v>
      </c>
      <c r="AV160" s="13" t="s">
        <v>82</v>
      </c>
      <c r="AW160" s="13" t="s">
        <v>30</v>
      </c>
      <c r="AX160" s="13" t="s">
        <v>80</v>
      </c>
      <c r="AY160" s="191" t="s">
        <v>122</v>
      </c>
    </row>
    <row r="161" s="2" customFormat="1" ht="24.15" customHeight="1">
      <c r="A161" s="36"/>
      <c r="B161" s="174"/>
      <c r="C161" s="175" t="s">
        <v>201</v>
      </c>
      <c r="D161" s="175" t="s">
        <v>124</v>
      </c>
      <c r="E161" s="176" t="s">
        <v>202</v>
      </c>
      <c r="F161" s="177" t="s">
        <v>203</v>
      </c>
      <c r="G161" s="178" t="s">
        <v>162</v>
      </c>
      <c r="H161" s="179">
        <v>82.5</v>
      </c>
      <c r="I161" s="180"/>
      <c r="J161" s="181">
        <f>ROUND(I161*H161,2)</f>
        <v>0</v>
      </c>
      <c r="K161" s="182"/>
      <c r="L161" s="37"/>
      <c r="M161" s="183" t="s">
        <v>1</v>
      </c>
      <c r="N161" s="184" t="s">
        <v>38</v>
      </c>
      <c r="O161" s="75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7" t="s">
        <v>128</v>
      </c>
      <c r="AT161" s="187" t="s">
        <v>124</v>
      </c>
      <c r="AU161" s="187" t="s">
        <v>82</v>
      </c>
      <c r="AY161" s="17" t="s">
        <v>122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7" t="s">
        <v>80</v>
      </c>
      <c r="BK161" s="188">
        <f>ROUND(I161*H161,2)</f>
        <v>0</v>
      </c>
      <c r="BL161" s="17" t="s">
        <v>128</v>
      </c>
      <c r="BM161" s="187" t="s">
        <v>204</v>
      </c>
    </row>
    <row r="162" s="13" customFormat="1">
      <c r="A162" s="13"/>
      <c r="B162" s="189"/>
      <c r="C162" s="13"/>
      <c r="D162" s="190" t="s">
        <v>130</v>
      </c>
      <c r="E162" s="191" t="s">
        <v>1</v>
      </c>
      <c r="F162" s="192" t="s">
        <v>205</v>
      </c>
      <c r="G162" s="13"/>
      <c r="H162" s="193">
        <v>82.5</v>
      </c>
      <c r="I162" s="194"/>
      <c r="J162" s="13"/>
      <c r="K162" s="13"/>
      <c r="L162" s="189"/>
      <c r="M162" s="195"/>
      <c r="N162" s="196"/>
      <c r="O162" s="196"/>
      <c r="P162" s="196"/>
      <c r="Q162" s="196"/>
      <c r="R162" s="196"/>
      <c r="S162" s="196"/>
      <c r="T162" s="19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1" t="s">
        <v>130</v>
      </c>
      <c r="AU162" s="191" t="s">
        <v>82</v>
      </c>
      <c r="AV162" s="13" t="s">
        <v>82</v>
      </c>
      <c r="AW162" s="13" t="s">
        <v>30</v>
      </c>
      <c r="AX162" s="13" t="s">
        <v>80</v>
      </c>
      <c r="AY162" s="191" t="s">
        <v>122</v>
      </c>
    </row>
    <row r="163" s="2" customFormat="1" ht="16.5" customHeight="1">
      <c r="A163" s="36"/>
      <c r="B163" s="174"/>
      <c r="C163" s="206" t="s">
        <v>206</v>
      </c>
      <c r="D163" s="206" t="s">
        <v>207</v>
      </c>
      <c r="E163" s="207" t="s">
        <v>208</v>
      </c>
      <c r="F163" s="208" t="s">
        <v>209</v>
      </c>
      <c r="G163" s="209" t="s">
        <v>194</v>
      </c>
      <c r="H163" s="210">
        <v>193.54499999999999</v>
      </c>
      <c r="I163" s="211"/>
      <c r="J163" s="212">
        <f>ROUND(I163*H163,2)</f>
        <v>0</v>
      </c>
      <c r="K163" s="213"/>
      <c r="L163" s="214"/>
      <c r="M163" s="215" t="s">
        <v>1</v>
      </c>
      <c r="N163" s="216" t="s">
        <v>38</v>
      </c>
      <c r="O163" s="75"/>
      <c r="P163" s="185">
        <f>O163*H163</f>
        <v>0</v>
      </c>
      <c r="Q163" s="185">
        <v>1</v>
      </c>
      <c r="R163" s="185">
        <f>Q163*H163</f>
        <v>193.54499999999999</v>
      </c>
      <c r="S163" s="185">
        <v>0</v>
      </c>
      <c r="T163" s="186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87" t="s">
        <v>159</v>
      </c>
      <c r="AT163" s="187" t="s">
        <v>207</v>
      </c>
      <c r="AU163" s="187" t="s">
        <v>82</v>
      </c>
      <c r="AY163" s="17" t="s">
        <v>122</v>
      </c>
      <c r="BE163" s="188">
        <f>IF(N163="základní",J163,0)</f>
        <v>0</v>
      </c>
      <c r="BF163" s="188">
        <f>IF(N163="snížená",J163,0)</f>
        <v>0</v>
      </c>
      <c r="BG163" s="188">
        <f>IF(N163="zákl. přenesená",J163,0)</f>
        <v>0</v>
      </c>
      <c r="BH163" s="188">
        <f>IF(N163="sníž. přenesená",J163,0)</f>
        <v>0</v>
      </c>
      <c r="BI163" s="188">
        <f>IF(N163="nulová",J163,0)</f>
        <v>0</v>
      </c>
      <c r="BJ163" s="17" t="s">
        <v>80</v>
      </c>
      <c r="BK163" s="188">
        <f>ROUND(I163*H163,2)</f>
        <v>0</v>
      </c>
      <c r="BL163" s="17" t="s">
        <v>128</v>
      </c>
      <c r="BM163" s="187" t="s">
        <v>210</v>
      </c>
    </row>
    <row r="164" s="13" customFormat="1">
      <c r="A164" s="13"/>
      <c r="B164" s="189"/>
      <c r="C164" s="13"/>
      <c r="D164" s="190" t="s">
        <v>130</v>
      </c>
      <c r="E164" s="191" t="s">
        <v>1</v>
      </c>
      <c r="F164" s="192" t="s">
        <v>211</v>
      </c>
      <c r="G164" s="13"/>
      <c r="H164" s="193">
        <v>148.5</v>
      </c>
      <c r="I164" s="194"/>
      <c r="J164" s="13"/>
      <c r="K164" s="13"/>
      <c r="L164" s="189"/>
      <c r="M164" s="195"/>
      <c r="N164" s="196"/>
      <c r="O164" s="196"/>
      <c r="P164" s="196"/>
      <c r="Q164" s="196"/>
      <c r="R164" s="196"/>
      <c r="S164" s="196"/>
      <c r="T164" s="19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1" t="s">
        <v>130</v>
      </c>
      <c r="AU164" s="191" t="s">
        <v>82</v>
      </c>
      <c r="AV164" s="13" t="s">
        <v>82</v>
      </c>
      <c r="AW164" s="13" t="s">
        <v>30</v>
      </c>
      <c r="AX164" s="13" t="s">
        <v>73</v>
      </c>
      <c r="AY164" s="191" t="s">
        <v>122</v>
      </c>
    </row>
    <row r="165" s="13" customFormat="1">
      <c r="A165" s="13"/>
      <c r="B165" s="189"/>
      <c r="C165" s="13"/>
      <c r="D165" s="190" t="s">
        <v>130</v>
      </c>
      <c r="E165" s="191" t="s">
        <v>1</v>
      </c>
      <c r="F165" s="192" t="s">
        <v>212</v>
      </c>
      <c r="G165" s="13"/>
      <c r="H165" s="193">
        <v>45.045000000000002</v>
      </c>
      <c r="I165" s="194"/>
      <c r="J165" s="13"/>
      <c r="K165" s="13"/>
      <c r="L165" s="189"/>
      <c r="M165" s="195"/>
      <c r="N165" s="196"/>
      <c r="O165" s="196"/>
      <c r="P165" s="196"/>
      <c r="Q165" s="196"/>
      <c r="R165" s="196"/>
      <c r="S165" s="196"/>
      <c r="T165" s="19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1" t="s">
        <v>130</v>
      </c>
      <c r="AU165" s="191" t="s">
        <v>82</v>
      </c>
      <c r="AV165" s="13" t="s">
        <v>82</v>
      </c>
      <c r="AW165" s="13" t="s">
        <v>30</v>
      </c>
      <c r="AX165" s="13" t="s">
        <v>73</v>
      </c>
      <c r="AY165" s="191" t="s">
        <v>122</v>
      </c>
    </row>
    <row r="166" s="14" customFormat="1">
      <c r="A166" s="14"/>
      <c r="B166" s="198"/>
      <c r="C166" s="14"/>
      <c r="D166" s="190" t="s">
        <v>130</v>
      </c>
      <c r="E166" s="199" t="s">
        <v>1</v>
      </c>
      <c r="F166" s="200" t="s">
        <v>181</v>
      </c>
      <c r="G166" s="14"/>
      <c r="H166" s="201">
        <v>193.54500000000002</v>
      </c>
      <c r="I166" s="202"/>
      <c r="J166" s="14"/>
      <c r="K166" s="14"/>
      <c r="L166" s="198"/>
      <c r="M166" s="203"/>
      <c r="N166" s="204"/>
      <c r="O166" s="204"/>
      <c r="P166" s="204"/>
      <c r="Q166" s="204"/>
      <c r="R166" s="204"/>
      <c r="S166" s="204"/>
      <c r="T166" s="20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9" t="s">
        <v>130</v>
      </c>
      <c r="AU166" s="199" t="s">
        <v>82</v>
      </c>
      <c r="AV166" s="14" t="s">
        <v>128</v>
      </c>
      <c r="AW166" s="14" t="s">
        <v>30</v>
      </c>
      <c r="AX166" s="14" t="s">
        <v>80</v>
      </c>
      <c r="AY166" s="199" t="s">
        <v>122</v>
      </c>
    </row>
    <row r="167" s="2" customFormat="1" ht="24.15" customHeight="1">
      <c r="A167" s="36"/>
      <c r="B167" s="174"/>
      <c r="C167" s="175" t="s">
        <v>213</v>
      </c>
      <c r="D167" s="175" t="s">
        <v>124</v>
      </c>
      <c r="E167" s="176" t="s">
        <v>214</v>
      </c>
      <c r="F167" s="177" t="s">
        <v>215</v>
      </c>
      <c r="G167" s="178" t="s">
        <v>162</v>
      </c>
      <c r="H167" s="179">
        <v>25.024999999999999</v>
      </c>
      <c r="I167" s="180"/>
      <c r="J167" s="181">
        <f>ROUND(I167*H167,2)</f>
        <v>0</v>
      </c>
      <c r="K167" s="182"/>
      <c r="L167" s="37"/>
      <c r="M167" s="183" t="s">
        <v>1</v>
      </c>
      <c r="N167" s="184" t="s">
        <v>38</v>
      </c>
      <c r="O167" s="75"/>
      <c r="P167" s="185">
        <f>O167*H167</f>
        <v>0</v>
      </c>
      <c r="Q167" s="185">
        <v>0</v>
      </c>
      <c r="R167" s="185">
        <f>Q167*H167</f>
        <v>0</v>
      </c>
      <c r="S167" s="185">
        <v>0</v>
      </c>
      <c r="T167" s="186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87" t="s">
        <v>128</v>
      </c>
      <c r="AT167" s="187" t="s">
        <v>124</v>
      </c>
      <c r="AU167" s="187" t="s">
        <v>82</v>
      </c>
      <c r="AY167" s="17" t="s">
        <v>122</v>
      </c>
      <c r="BE167" s="188">
        <f>IF(N167="základní",J167,0)</f>
        <v>0</v>
      </c>
      <c r="BF167" s="188">
        <f>IF(N167="snížená",J167,0)</f>
        <v>0</v>
      </c>
      <c r="BG167" s="188">
        <f>IF(N167="zákl. přenesená",J167,0)</f>
        <v>0</v>
      </c>
      <c r="BH167" s="188">
        <f>IF(N167="sníž. přenesená",J167,0)</f>
        <v>0</v>
      </c>
      <c r="BI167" s="188">
        <f>IF(N167="nulová",J167,0)</f>
        <v>0</v>
      </c>
      <c r="BJ167" s="17" t="s">
        <v>80</v>
      </c>
      <c r="BK167" s="188">
        <f>ROUND(I167*H167,2)</f>
        <v>0</v>
      </c>
      <c r="BL167" s="17" t="s">
        <v>128</v>
      </c>
      <c r="BM167" s="187" t="s">
        <v>216</v>
      </c>
    </row>
    <row r="168" s="13" customFormat="1">
      <c r="A168" s="13"/>
      <c r="B168" s="189"/>
      <c r="C168" s="13"/>
      <c r="D168" s="190" t="s">
        <v>130</v>
      </c>
      <c r="E168" s="191" t="s">
        <v>1</v>
      </c>
      <c r="F168" s="192" t="s">
        <v>217</v>
      </c>
      <c r="G168" s="13"/>
      <c r="H168" s="193">
        <v>25.024999999999999</v>
      </c>
      <c r="I168" s="194"/>
      <c r="J168" s="13"/>
      <c r="K168" s="13"/>
      <c r="L168" s="189"/>
      <c r="M168" s="195"/>
      <c r="N168" s="196"/>
      <c r="O168" s="196"/>
      <c r="P168" s="196"/>
      <c r="Q168" s="196"/>
      <c r="R168" s="196"/>
      <c r="S168" s="196"/>
      <c r="T168" s="19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1" t="s">
        <v>130</v>
      </c>
      <c r="AU168" s="191" t="s">
        <v>82</v>
      </c>
      <c r="AV168" s="13" t="s">
        <v>82</v>
      </c>
      <c r="AW168" s="13" t="s">
        <v>30</v>
      </c>
      <c r="AX168" s="13" t="s">
        <v>80</v>
      </c>
      <c r="AY168" s="191" t="s">
        <v>122</v>
      </c>
    </row>
    <row r="169" s="2" customFormat="1" ht="24.15" customHeight="1">
      <c r="A169" s="36"/>
      <c r="B169" s="174"/>
      <c r="C169" s="175" t="s">
        <v>218</v>
      </c>
      <c r="D169" s="175" t="s">
        <v>124</v>
      </c>
      <c r="E169" s="176" t="s">
        <v>219</v>
      </c>
      <c r="F169" s="177" t="s">
        <v>220</v>
      </c>
      <c r="G169" s="178" t="s">
        <v>127</v>
      </c>
      <c r="H169" s="179">
        <v>4</v>
      </c>
      <c r="I169" s="180"/>
      <c r="J169" s="181">
        <f>ROUND(I169*H169,2)</f>
        <v>0</v>
      </c>
      <c r="K169" s="182"/>
      <c r="L169" s="37"/>
      <c r="M169" s="183" t="s">
        <v>1</v>
      </c>
      <c r="N169" s="184" t="s">
        <v>38</v>
      </c>
      <c r="O169" s="75"/>
      <c r="P169" s="185">
        <f>O169*H169</f>
        <v>0</v>
      </c>
      <c r="Q169" s="185">
        <v>0</v>
      </c>
      <c r="R169" s="185">
        <f>Q169*H169</f>
        <v>0</v>
      </c>
      <c r="S169" s="185">
        <v>0</v>
      </c>
      <c r="T169" s="186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7" t="s">
        <v>128</v>
      </c>
      <c r="AT169" s="187" t="s">
        <v>124</v>
      </c>
      <c r="AU169" s="187" t="s">
        <v>82</v>
      </c>
      <c r="AY169" s="17" t="s">
        <v>122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17" t="s">
        <v>80</v>
      </c>
      <c r="BK169" s="188">
        <f>ROUND(I169*H169,2)</f>
        <v>0</v>
      </c>
      <c r="BL169" s="17" t="s">
        <v>128</v>
      </c>
      <c r="BM169" s="187" t="s">
        <v>221</v>
      </c>
    </row>
    <row r="170" s="13" customFormat="1">
      <c r="A170" s="13"/>
      <c r="B170" s="189"/>
      <c r="C170" s="13"/>
      <c r="D170" s="190" t="s">
        <v>130</v>
      </c>
      <c r="E170" s="191" t="s">
        <v>1</v>
      </c>
      <c r="F170" s="192" t="s">
        <v>158</v>
      </c>
      <c r="G170" s="13"/>
      <c r="H170" s="193">
        <v>4</v>
      </c>
      <c r="I170" s="194"/>
      <c r="J170" s="13"/>
      <c r="K170" s="13"/>
      <c r="L170" s="189"/>
      <c r="M170" s="195"/>
      <c r="N170" s="196"/>
      <c r="O170" s="196"/>
      <c r="P170" s="196"/>
      <c r="Q170" s="196"/>
      <c r="R170" s="196"/>
      <c r="S170" s="196"/>
      <c r="T170" s="197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1" t="s">
        <v>130</v>
      </c>
      <c r="AU170" s="191" t="s">
        <v>82</v>
      </c>
      <c r="AV170" s="13" t="s">
        <v>82</v>
      </c>
      <c r="AW170" s="13" t="s">
        <v>30</v>
      </c>
      <c r="AX170" s="13" t="s">
        <v>80</v>
      </c>
      <c r="AY170" s="191" t="s">
        <v>122</v>
      </c>
    </row>
    <row r="171" s="2" customFormat="1" ht="16.5" customHeight="1">
      <c r="A171" s="36"/>
      <c r="B171" s="174"/>
      <c r="C171" s="175" t="s">
        <v>222</v>
      </c>
      <c r="D171" s="175" t="s">
        <v>124</v>
      </c>
      <c r="E171" s="176" t="s">
        <v>223</v>
      </c>
      <c r="F171" s="177" t="s">
        <v>224</v>
      </c>
      <c r="G171" s="178" t="s">
        <v>127</v>
      </c>
      <c r="H171" s="179">
        <v>4</v>
      </c>
      <c r="I171" s="180"/>
      <c r="J171" s="181">
        <f>ROUND(I171*H171,2)</f>
        <v>0</v>
      </c>
      <c r="K171" s="182"/>
      <c r="L171" s="37"/>
      <c r="M171" s="183" t="s">
        <v>1</v>
      </c>
      <c r="N171" s="184" t="s">
        <v>38</v>
      </c>
      <c r="O171" s="75"/>
      <c r="P171" s="185">
        <f>O171*H171</f>
        <v>0</v>
      </c>
      <c r="Q171" s="185">
        <v>0.0012727000000000001</v>
      </c>
      <c r="R171" s="185">
        <f>Q171*H171</f>
        <v>0.0050908000000000004</v>
      </c>
      <c r="S171" s="185">
        <v>0</v>
      </c>
      <c r="T171" s="18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128</v>
      </c>
      <c r="AT171" s="187" t="s">
        <v>124</v>
      </c>
      <c r="AU171" s="187" t="s">
        <v>82</v>
      </c>
      <c r="AY171" s="17" t="s">
        <v>122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7" t="s">
        <v>80</v>
      </c>
      <c r="BK171" s="188">
        <f>ROUND(I171*H171,2)</f>
        <v>0</v>
      </c>
      <c r="BL171" s="17" t="s">
        <v>128</v>
      </c>
      <c r="BM171" s="187" t="s">
        <v>225</v>
      </c>
    </row>
    <row r="172" s="2" customFormat="1" ht="16.5" customHeight="1">
      <c r="A172" s="36"/>
      <c r="B172" s="174"/>
      <c r="C172" s="206" t="s">
        <v>7</v>
      </c>
      <c r="D172" s="206" t="s">
        <v>207</v>
      </c>
      <c r="E172" s="207" t="s">
        <v>226</v>
      </c>
      <c r="F172" s="208" t="s">
        <v>227</v>
      </c>
      <c r="G172" s="209" t="s">
        <v>194</v>
      </c>
      <c r="H172" s="210">
        <v>1.44</v>
      </c>
      <c r="I172" s="211"/>
      <c r="J172" s="212">
        <f>ROUND(I172*H172,2)</f>
        <v>0</v>
      </c>
      <c r="K172" s="213"/>
      <c r="L172" s="214"/>
      <c r="M172" s="215" t="s">
        <v>1</v>
      </c>
      <c r="N172" s="216" t="s">
        <v>38</v>
      </c>
      <c r="O172" s="75"/>
      <c r="P172" s="185">
        <f>O172*H172</f>
        <v>0</v>
      </c>
      <c r="Q172" s="185">
        <v>1</v>
      </c>
      <c r="R172" s="185">
        <f>Q172*H172</f>
        <v>1.44</v>
      </c>
      <c r="S172" s="185">
        <v>0</v>
      </c>
      <c r="T172" s="186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7" t="s">
        <v>159</v>
      </c>
      <c r="AT172" s="187" t="s">
        <v>207</v>
      </c>
      <c r="AU172" s="187" t="s">
        <v>82</v>
      </c>
      <c r="AY172" s="17" t="s">
        <v>122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7" t="s">
        <v>80</v>
      </c>
      <c r="BK172" s="188">
        <f>ROUND(I172*H172,2)</f>
        <v>0</v>
      </c>
      <c r="BL172" s="17" t="s">
        <v>128</v>
      </c>
      <c r="BM172" s="187" t="s">
        <v>228</v>
      </c>
    </row>
    <row r="173" s="13" customFormat="1">
      <c r="A173" s="13"/>
      <c r="B173" s="189"/>
      <c r="C173" s="13"/>
      <c r="D173" s="190" t="s">
        <v>130</v>
      </c>
      <c r="E173" s="191" t="s">
        <v>1</v>
      </c>
      <c r="F173" s="192" t="s">
        <v>229</v>
      </c>
      <c r="G173" s="13"/>
      <c r="H173" s="193">
        <v>1.44</v>
      </c>
      <c r="I173" s="194"/>
      <c r="J173" s="13"/>
      <c r="K173" s="13"/>
      <c r="L173" s="189"/>
      <c r="M173" s="195"/>
      <c r="N173" s="196"/>
      <c r="O173" s="196"/>
      <c r="P173" s="196"/>
      <c r="Q173" s="196"/>
      <c r="R173" s="196"/>
      <c r="S173" s="196"/>
      <c r="T173" s="19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1" t="s">
        <v>130</v>
      </c>
      <c r="AU173" s="191" t="s">
        <v>82</v>
      </c>
      <c r="AV173" s="13" t="s">
        <v>82</v>
      </c>
      <c r="AW173" s="13" t="s">
        <v>30</v>
      </c>
      <c r="AX173" s="13" t="s">
        <v>80</v>
      </c>
      <c r="AY173" s="191" t="s">
        <v>122</v>
      </c>
    </row>
    <row r="174" s="2" customFormat="1" ht="16.5" customHeight="1">
      <c r="A174" s="36"/>
      <c r="B174" s="174"/>
      <c r="C174" s="206" t="s">
        <v>230</v>
      </c>
      <c r="D174" s="206" t="s">
        <v>207</v>
      </c>
      <c r="E174" s="207" t="s">
        <v>231</v>
      </c>
      <c r="F174" s="208" t="s">
        <v>232</v>
      </c>
      <c r="G174" s="209" t="s">
        <v>233</v>
      </c>
      <c r="H174" s="210">
        <v>0.20000000000000001</v>
      </c>
      <c r="I174" s="211"/>
      <c r="J174" s="212">
        <f>ROUND(I174*H174,2)</f>
        <v>0</v>
      </c>
      <c r="K174" s="213"/>
      <c r="L174" s="214"/>
      <c r="M174" s="215" t="s">
        <v>1</v>
      </c>
      <c r="N174" s="216" t="s">
        <v>38</v>
      </c>
      <c r="O174" s="75"/>
      <c r="P174" s="185">
        <f>O174*H174</f>
        <v>0</v>
      </c>
      <c r="Q174" s="185">
        <v>0.001</v>
      </c>
      <c r="R174" s="185">
        <f>Q174*H174</f>
        <v>0.00020000000000000001</v>
      </c>
      <c r="S174" s="185">
        <v>0</v>
      </c>
      <c r="T174" s="186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7" t="s">
        <v>159</v>
      </c>
      <c r="AT174" s="187" t="s">
        <v>207</v>
      </c>
      <c r="AU174" s="187" t="s">
        <v>82</v>
      </c>
      <c r="AY174" s="17" t="s">
        <v>122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7" t="s">
        <v>80</v>
      </c>
      <c r="BK174" s="188">
        <f>ROUND(I174*H174,2)</f>
        <v>0</v>
      </c>
      <c r="BL174" s="17" t="s">
        <v>128</v>
      </c>
      <c r="BM174" s="187" t="s">
        <v>234</v>
      </c>
    </row>
    <row r="175" s="13" customFormat="1">
      <c r="A175" s="13"/>
      <c r="B175" s="189"/>
      <c r="C175" s="13"/>
      <c r="D175" s="190" t="s">
        <v>130</v>
      </c>
      <c r="E175" s="191" t="s">
        <v>1</v>
      </c>
      <c r="F175" s="192" t="s">
        <v>235</v>
      </c>
      <c r="G175" s="13"/>
      <c r="H175" s="193">
        <v>0.20000000000000001</v>
      </c>
      <c r="I175" s="194"/>
      <c r="J175" s="13"/>
      <c r="K175" s="13"/>
      <c r="L175" s="189"/>
      <c r="M175" s="195"/>
      <c r="N175" s="196"/>
      <c r="O175" s="196"/>
      <c r="P175" s="196"/>
      <c r="Q175" s="196"/>
      <c r="R175" s="196"/>
      <c r="S175" s="196"/>
      <c r="T175" s="19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1" t="s">
        <v>130</v>
      </c>
      <c r="AU175" s="191" t="s">
        <v>82</v>
      </c>
      <c r="AV175" s="13" t="s">
        <v>82</v>
      </c>
      <c r="AW175" s="13" t="s">
        <v>30</v>
      </c>
      <c r="AX175" s="13" t="s">
        <v>80</v>
      </c>
      <c r="AY175" s="191" t="s">
        <v>122</v>
      </c>
    </row>
    <row r="176" s="12" customFormat="1" ht="22.8" customHeight="1">
      <c r="A176" s="12"/>
      <c r="B176" s="161"/>
      <c r="C176" s="12"/>
      <c r="D176" s="162" t="s">
        <v>72</v>
      </c>
      <c r="E176" s="172" t="s">
        <v>128</v>
      </c>
      <c r="F176" s="172" t="s">
        <v>236</v>
      </c>
      <c r="G176" s="12"/>
      <c r="H176" s="12"/>
      <c r="I176" s="164"/>
      <c r="J176" s="173">
        <f>BK176</f>
        <v>0</v>
      </c>
      <c r="K176" s="12"/>
      <c r="L176" s="161"/>
      <c r="M176" s="166"/>
      <c r="N176" s="167"/>
      <c r="O176" s="167"/>
      <c r="P176" s="168">
        <f>SUM(P177:P184)</f>
        <v>0</v>
      </c>
      <c r="Q176" s="167"/>
      <c r="R176" s="168">
        <f>SUM(R177:R184)</f>
        <v>15.4742455</v>
      </c>
      <c r="S176" s="167"/>
      <c r="T176" s="169">
        <f>SUM(T177:T184)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2" t="s">
        <v>80</v>
      </c>
      <c r="AT176" s="170" t="s">
        <v>72</v>
      </c>
      <c r="AU176" s="170" t="s">
        <v>80</v>
      </c>
      <c r="AY176" s="162" t="s">
        <v>122</v>
      </c>
      <c r="BK176" s="171">
        <f>SUM(BK177:BK184)</f>
        <v>0</v>
      </c>
    </row>
    <row r="177" s="2" customFormat="1" ht="16.5" customHeight="1">
      <c r="A177" s="36"/>
      <c r="B177" s="174"/>
      <c r="C177" s="175" t="s">
        <v>237</v>
      </c>
      <c r="D177" s="175" t="s">
        <v>124</v>
      </c>
      <c r="E177" s="176" t="s">
        <v>238</v>
      </c>
      <c r="F177" s="177" t="s">
        <v>239</v>
      </c>
      <c r="G177" s="178" t="s">
        <v>162</v>
      </c>
      <c r="H177" s="179">
        <v>0.59999999999999998</v>
      </c>
      <c r="I177" s="180"/>
      <c r="J177" s="181">
        <f>ROUND(I177*H177,2)</f>
        <v>0</v>
      </c>
      <c r="K177" s="182"/>
      <c r="L177" s="37"/>
      <c r="M177" s="183" t="s">
        <v>1</v>
      </c>
      <c r="N177" s="184" t="s">
        <v>38</v>
      </c>
      <c r="O177" s="75"/>
      <c r="P177" s="185">
        <f>O177*H177</f>
        <v>0</v>
      </c>
      <c r="Q177" s="185">
        <v>1.7034</v>
      </c>
      <c r="R177" s="185">
        <f>Q177*H177</f>
        <v>1.0220400000000001</v>
      </c>
      <c r="S177" s="185">
        <v>0</v>
      </c>
      <c r="T177" s="18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7" t="s">
        <v>128</v>
      </c>
      <c r="AT177" s="187" t="s">
        <v>124</v>
      </c>
      <c r="AU177" s="187" t="s">
        <v>82</v>
      </c>
      <c r="AY177" s="17" t="s">
        <v>122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7" t="s">
        <v>80</v>
      </c>
      <c r="BK177" s="188">
        <f>ROUND(I177*H177,2)</f>
        <v>0</v>
      </c>
      <c r="BL177" s="17" t="s">
        <v>128</v>
      </c>
      <c r="BM177" s="187" t="s">
        <v>240</v>
      </c>
    </row>
    <row r="178" s="13" customFormat="1">
      <c r="A178" s="13"/>
      <c r="B178" s="189"/>
      <c r="C178" s="13"/>
      <c r="D178" s="190" t="s">
        <v>130</v>
      </c>
      <c r="E178" s="191" t="s">
        <v>1</v>
      </c>
      <c r="F178" s="192" t="s">
        <v>241</v>
      </c>
      <c r="G178" s="13"/>
      <c r="H178" s="193">
        <v>0.59999999999999998</v>
      </c>
      <c r="I178" s="194"/>
      <c r="J178" s="13"/>
      <c r="K178" s="13"/>
      <c r="L178" s="189"/>
      <c r="M178" s="195"/>
      <c r="N178" s="196"/>
      <c r="O178" s="196"/>
      <c r="P178" s="196"/>
      <c r="Q178" s="196"/>
      <c r="R178" s="196"/>
      <c r="S178" s="196"/>
      <c r="T178" s="19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1" t="s">
        <v>130</v>
      </c>
      <c r="AU178" s="191" t="s">
        <v>82</v>
      </c>
      <c r="AV178" s="13" t="s">
        <v>82</v>
      </c>
      <c r="AW178" s="13" t="s">
        <v>30</v>
      </c>
      <c r="AX178" s="13" t="s">
        <v>80</v>
      </c>
      <c r="AY178" s="191" t="s">
        <v>122</v>
      </c>
    </row>
    <row r="179" s="2" customFormat="1" ht="16.5" customHeight="1">
      <c r="A179" s="36"/>
      <c r="B179" s="174"/>
      <c r="C179" s="175" t="s">
        <v>242</v>
      </c>
      <c r="D179" s="175" t="s">
        <v>124</v>
      </c>
      <c r="E179" s="176" t="s">
        <v>243</v>
      </c>
      <c r="F179" s="177" t="s">
        <v>244</v>
      </c>
      <c r="G179" s="178" t="s">
        <v>162</v>
      </c>
      <c r="H179" s="179">
        <v>7.1500000000000004</v>
      </c>
      <c r="I179" s="180"/>
      <c r="J179" s="181">
        <f>ROUND(I179*H179,2)</f>
        <v>0</v>
      </c>
      <c r="K179" s="182"/>
      <c r="L179" s="37"/>
      <c r="M179" s="183" t="s">
        <v>1</v>
      </c>
      <c r="N179" s="184" t="s">
        <v>38</v>
      </c>
      <c r="O179" s="75"/>
      <c r="P179" s="185">
        <f>O179*H179</f>
        <v>0</v>
      </c>
      <c r="Q179" s="185">
        <v>1.8907700000000001</v>
      </c>
      <c r="R179" s="185">
        <f>Q179*H179</f>
        <v>13.519005500000001</v>
      </c>
      <c r="S179" s="185">
        <v>0</v>
      </c>
      <c r="T179" s="18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7" t="s">
        <v>128</v>
      </c>
      <c r="AT179" s="187" t="s">
        <v>124</v>
      </c>
      <c r="AU179" s="187" t="s">
        <v>82</v>
      </c>
      <c r="AY179" s="17" t="s">
        <v>122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7" t="s">
        <v>80</v>
      </c>
      <c r="BK179" s="188">
        <f>ROUND(I179*H179,2)</f>
        <v>0</v>
      </c>
      <c r="BL179" s="17" t="s">
        <v>128</v>
      </c>
      <c r="BM179" s="187" t="s">
        <v>245</v>
      </c>
    </row>
    <row r="180" s="13" customFormat="1">
      <c r="A180" s="13"/>
      <c r="B180" s="189"/>
      <c r="C180" s="13"/>
      <c r="D180" s="190" t="s">
        <v>130</v>
      </c>
      <c r="E180" s="191" t="s">
        <v>1</v>
      </c>
      <c r="F180" s="192" t="s">
        <v>246</v>
      </c>
      <c r="G180" s="13"/>
      <c r="H180" s="193">
        <v>7.1500000000000004</v>
      </c>
      <c r="I180" s="194"/>
      <c r="J180" s="13"/>
      <c r="K180" s="13"/>
      <c r="L180" s="189"/>
      <c r="M180" s="195"/>
      <c r="N180" s="196"/>
      <c r="O180" s="196"/>
      <c r="P180" s="196"/>
      <c r="Q180" s="196"/>
      <c r="R180" s="196"/>
      <c r="S180" s="196"/>
      <c r="T180" s="19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1" t="s">
        <v>130</v>
      </c>
      <c r="AU180" s="191" t="s">
        <v>82</v>
      </c>
      <c r="AV180" s="13" t="s">
        <v>82</v>
      </c>
      <c r="AW180" s="13" t="s">
        <v>30</v>
      </c>
      <c r="AX180" s="13" t="s">
        <v>80</v>
      </c>
      <c r="AY180" s="191" t="s">
        <v>122</v>
      </c>
    </row>
    <row r="181" s="2" customFormat="1" ht="21.75" customHeight="1">
      <c r="A181" s="36"/>
      <c r="B181" s="174"/>
      <c r="C181" s="175" t="s">
        <v>247</v>
      </c>
      <c r="D181" s="175" t="s">
        <v>124</v>
      </c>
      <c r="E181" s="176" t="s">
        <v>248</v>
      </c>
      <c r="F181" s="177" t="s">
        <v>249</v>
      </c>
      <c r="G181" s="178" t="s">
        <v>250</v>
      </c>
      <c r="H181" s="179">
        <v>1</v>
      </c>
      <c r="I181" s="180"/>
      <c r="J181" s="181">
        <f>ROUND(I181*H181,2)</f>
        <v>0</v>
      </c>
      <c r="K181" s="182"/>
      <c r="L181" s="37"/>
      <c r="M181" s="183" t="s">
        <v>1</v>
      </c>
      <c r="N181" s="184" t="s">
        <v>38</v>
      </c>
      <c r="O181" s="75"/>
      <c r="P181" s="185">
        <f>O181*H181</f>
        <v>0</v>
      </c>
      <c r="Q181" s="185">
        <v>0.0066</v>
      </c>
      <c r="R181" s="185">
        <f>Q181*H181</f>
        <v>0.0066</v>
      </c>
      <c r="S181" s="185">
        <v>0</v>
      </c>
      <c r="T181" s="186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7" t="s">
        <v>128</v>
      </c>
      <c r="AT181" s="187" t="s">
        <v>124</v>
      </c>
      <c r="AU181" s="187" t="s">
        <v>82</v>
      </c>
      <c r="AY181" s="17" t="s">
        <v>122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7" t="s">
        <v>80</v>
      </c>
      <c r="BK181" s="188">
        <f>ROUND(I181*H181,2)</f>
        <v>0</v>
      </c>
      <c r="BL181" s="17" t="s">
        <v>128</v>
      </c>
      <c r="BM181" s="187" t="s">
        <v>251</v>
      </c>
    </row>
    <row r="182" s="2" customFormat="1" ht="24.15" customHeight="1">
      <c r="A182" s="36"/>
      <c r="B182" s="174"/>
      <c r="C182" s="206" t="s">
        <v>252</v>
      </c>
      <c r="D182" s="206" t="s">
        <v>207</v>
      </c>
      <c r="E182" s="207" t="s">
        <v>253</v>
      </c>
      <c r="F182" s="208" t="s">
        <v>254</v>
      </c>
      <c r="G182" s="209" t="s">
        <v>250</v>
      </c>
      <c r="H182" s="210">
        <v>1</v>
      </c>
      <c r="I182" s="211"/>
      <c r="J182" s="212">
        <f>ROUND(I182*H182,2)</f>
        <v>0</v>
      </c>
      <c r="K182" s="213"/>
      <c r="L182" s="214"/>
      <c r="M182" s="215" t="s">
        <v>1</v>
      </c>
      <c r="N182" s="216" t="s">
        <v>38</v>
      </c>
      <c r="O182" s="75"/>
      <c r="P182" s="185">
        <f>O182*H182</f>
        <v>0</v>
      </c>
      <c r="Q182" s="185">
        <v>0.033000000000000002</v>
      </c>
      <c r="R182" s="185">
        <f>Q182*H182</f>
        <v>0.033000000000000002</v>
      </c>
      <c r="S182" s="185">
        <v>0</v>
      </c>
      <c r="T182" s="186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7" t="s">
        <v>159</v>
      </c>
      <c r="AT182" s="187" t="s">
        <v>207</v>
      </c>
      <c r="AU182" s="187" t="s">
        <v>82</v>
      </c>
      <c r="AY182" s="17" t="s">
        <v>122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17" t="s">
        <v>80</v>
      </c>
      <c r="BK182" s="188">
        <f>ROUND(I182*H182,2)</f>
        <v>0</v>
      </c>
      <c r="BL182" s="17" t="s">
        <v>128</v>
      </c>
      <c r="BM182" s="187" t="s">
        <v>255</v>
      </c>
    </row>
    <row r="183" s="2" customFormat="1" ht="24.15" customHeight="1">
      <c r="A183" s="36"/>
      <c r="B183" s="174"/>
      <c r="C183" s="175" t="s">
        <v>256</v>
      </c>
      <c r="D183" s="175" t="s">
        <v>124</v>
      </c>
      <c r="E183" s="176" t="s">
        <v>257</v>
      </c>
      <c r="F183" s="177" t="s">
        <v>258</v>
      </c>
      <c r="G183" s="178" t="s">
        <v>162</v>
      </c>
      <c r="H183" s="179">
        <v>0.40000000000000002</v>
      </c>
      <c r="I183" s="180"/>
      <c r="J183" s="181">
        <f>ROUND(I183*H183,2)</f>
        <v>0</v>
      </c>
      <c r="K183" s="182"/>
      <c r="L183" s="37"/>
      <c r="M183" s="183" t="s">
        <v>1</v>
      </c>
      <c r="N183" s="184" t="s">
        <v>38</v>
      </c>
      <c r="O183" s="75"/>
      <c r="P183" s="185">
        <f>O183*H183</f>
        <v>0</v>
      </c>
      <c r="Q183" s="185">
        <v>2.234</v>
      </c>
      <c r="R183" s="185">
        <f>Q183*H183</f>
        <v>0.89360000000000006</v>
      </c>
      <c r="S183" s="185">
        <v>0</v>
      </c>
      <c r="T183" s="186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7" t="s">
        <v>128</v>
      </c>
      <c r="AT183" s="187" t="s">
        <v>124</v>
      </c>
      <c r="AU183" s="187" t="s">
        <v>82</v>
      </c>
      <c r="AY183" s="17" t="s">
        <v>122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7" t="s">
        <v>80</v>
      </c>
      <c r="BK183" s="188">
        <f>ROUND(I183*H183,2)</f>
        <v>0</v>
      </c>
      <c r="BL183" s="17" t="s">
        <v>128</v>
      </c>
      <c r="BM183" s="187" t="s">
        <v>259</v>
      </c>
    </row>
    <row r="184" s="13" customFormat="1">
      <c r="A184" s="13"/>
      <c r="B184" s="189"/>
      <c r="C184" s="13"/>
      <c r="D184" s="190" t="s">
        <v>130</v>
      </c>
      <c r="E184" s="191" t="s">
        <v>1</v>
      </c>
      <c r="F184" s="192" t="s">
        <v>260</v>
      </c>
      <c r="G184" s="13"/>
      <c r="H184" s="193">
        <v>0.40000000000000002</v>
      </c>
      <c r="I184" s="194"/>
      <c r="J184" s="13"/>
      <c r="K184" s="13"/>
      <c r="L184" s="189"/>
      <c r="M184" s="195"/>
      <c r="N184" s="196"/>
      <c r="O184" s="196"/>
      <c r="P184" s="196"/>
      <c r="Q184" s="196"/>
      <c r="R184" s="196"/>
      <c r="S184" s="196"/>
      <c r="T184" s="19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1" t="s">
        <v>130</v>
      </c>
      <c r="AU184" s="191" t="s">
        <v>82</v>
      </c>
      <c r="AV184" s="13" t="s">
        <v>82</v>
      </c>
      <c r="AW184" s="13" t="s">
        <v>30</v>
      </c>
      <c r="AX184" s="13" t="s">
        <v>80</v>
      </c>
      <c r="AY184" s="191" t="s">
        <v>122</v>
      </c>
    </row>
    <row r="185" s="12" customFormat="1" ht="22.8" customHeight="1">
      <c r="A185" s="12"/>
      <c r="B185" s="161"/>
      <c r="C185" s="12"/>
      <c r="D185" s="162" t="s">
        <v>72</v>
      </c>
      <c r="E185" s="172" t="s">
        <v>159</v>
      </c>
      <c r="F185" s="172" t="s">
        <v>261</v>
      </c>
      <c r="G185" s="12"/>
      <c r="H185" s="12"/>
      <c r="I185" s="164"/>
      <c r="J185" s="173">
        <f>BK185</f>
        <v>0</v>
      </c>
      <c r="K185" s="12"/>
      <c r="L185" s="161"/>
      <c r="M185" s="166"/>
      <c r="N185" s="167"/>
      <c r="O185" s="167"/>
      <c r="P185" s="168">
        <f>SUM(P186:P219)</f>
        <v>0</v>
      </c>
      <c r="Q185" s="167"/>
      <c r="R185" s="168">
        <f>SUM(R186:R219)</f>
        <v>6.0555490399999989</v>
      </c>
      <c r="S185" s="167"/>
      <c r="T185" s="169">
        <f>SUM(T186:T219)</f>
        <v>2.2704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62" t="s">
        <v>80</v>
      </c>
      <c r="AT185" s="170" t="s">
        <v>72</v>
      </c>
      <c r="AU185" s="170" t="s">
        <v>80</v>
      </c>
      <c r="AY185" s="162" t="s">
        <v>122</v>
      </c>
      <c r="BK185" s="171">
        <f>SUM(BK186:BK219)</f>
        <v>0</v>
      </c>
    </row>
    <row r="186" s="2" customFormat="1" ht="24.15" customHeight="1">
      <c r="A186" s="36"/>
      <c r="B186" s="174"/>
      <c r="C186" s="175" t="s">
        <v>262</v>
      </c>
      <c r="D186" s="175" t="s">
        <v>124</v>
      </c>
      <c r="E186" s="176" t="s">
        <v>263</v>
      </c>
      <c r="F186" s="177" t="s">
        <v>264</v>
      </c>
      <c r="G186" s="178" t="s">
        <v>250</v>
      </c>
      <c r="H186" s="179">
        <v>1</v>
      </c>
      <c r="I186" s="180"/>
      <c r="J186" s="181">
        <f>ROUND(I186*H186,2)</f>
        <v>0</v>
      </c>
      <c r="K186" s="182"/>
      <c r="L186" s="37"/>
      <c r="M186" s="183" t="s">
        <v>1</v>
      </c>
      <c r="N186" s="184" t="s">
        <v>38</v>
      </c>
      <c r="O186" s="75"/>
      <c r="P186" s="185">
        <f>O186*H186</f>
        <v>0</v>
      </c>
      <c r="Q186" s="185">
        <v>0</v>
      </c>
      <c r="R186" s="185">
        <f>Q186*H186</f>
        <v>0</v>
      </c>
      <c r="S186" s="185">
        <v>0</v>
      </c>
      <c r="T186" s="186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7" t="s">
        <v>128</v>
      </c>
      <c r="AT186" s="187" t="s">
        <v>124</v>
      </c>
      <c r="AU186" s="187" t="s">
        <v>82</v>
      </c>
      <c r="AY186" s="17" t="s">
        <v>122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7" t="s">
        <v>80</v>
      </c>
      <c r="BK186" s="188">
        <f>ROUND(I186*H186,2)</f>
        <v>0</v>
      </c>
      <c r="BL186" s="17" t="s">
        <v>128</v>
      </c>
      <c r="BM186" s="187" t="s">
        <v>265</v>
      </c>
    </row>
    <row r="187" s="2" customFormat="1" ht="16.5" customHeight="1">
      <c r="A187" s="36"/>
      <c r="B187" s="174"/>
      <c r="C187" s="206" t="s">
        <v>266</v>
      </c>
      <c r="D187" s="206" t="s">
        <v>207</v>
      </c>
      <c r="E187" s="207" t="s">
        <v>267</v>
      </c>
      <c r="F187" s="208" t="s">
        <v>268</v>
      </c>
      <c r="G187" s="209" t="s">
        <v>250</v>
      </c>
      <c r="H187" s="210">
        <v>1</v>
      </c>
      <c r="I187" s="211"/>
      <c r="J187" s="212">
        <f>ROUND(I187*H187,2)</f>
        <v>0</v>
      </c>
      <c r="K187" s="213"/>
      <c r="L187" s="214"/>
      <c r="M187" s="215" t="s">
        <v>1</v>
      </c>
      <c r="N187" s="216" t="s">
        <v>38</v>
      </c>
      <c r="O187" s="75"/>
      <c r="P187" s="185">
        <f>O187*H187</f>
        <v>0</v>
      </c>
      <c r="Q187" s="185">
        <v>0.00027999999999999998</v>
      </c>
      <c r="R187" s="185">
        <f>Q187*H187</f>
        <v>0.00027999999999999998</v>
      </c>
      <c r="S187" s="185">
        <v>0</v>
      </c>
      <c r="T187" s="186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7" t="s">
        <v>159</v>
      </c>
      <c r="AT187" s="187" t="s">
        <v>207</v>
      </c>
      <c r="AU187" s="187" t="s">
        <v>82</v>
      </c>
      <c r="AY187" s="17" t="s">
        <v>122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7" t="s">
        <v>80</v>
      </c>
      <c r="BK187" s="188">
        <f>ROUND(I187*H187,2)</f>
        <v>0</v>
      </c>
      <c r="BL187" s="17" t="s">
        <v>128</v>
      </c>
      <c r="BM187" s="187" t="s">
        <v>269</v>
      </c>
    </row>
    <row r="188" s="2" customFormat="1" ht="24.15" customHeight="1">
      <c r="A188" s="36"/>
      <c r="B188" s="174"/>
      <c r="C188" s="175" t="s">
        <v>270</v>
      </c>
      <c r="D188" s="175" t="s">
        <v>124</v>
      </c>
      <c r="E188" s="176" t="s">
        <v>271</v>
      </c>
      <c r="F188" s="177" t="s">
        <v>272</v>
      </c>
      <c r="G188" s="178" t="s">
        <v>250</v>
      </c>
      <c r="H188" s="179">
        <v>1</v>
      </c>
      <c r="I188" s="180"/>
      <c r="J188" s="181">
        <f>ROUND(I188*H188,2)</f>
        <v>0</v>
      </c>
      <c r="K188" s="182"/>
      <c r="L188" s="37"/>
      <c r="M188" s="183" t="s">
        <v>1</v>
      </c>
      <c r="N188" s="184" t="s">
        <v>38</v>
      </c>
      <c r="O188" s="75"/>
      <c r="P188" s="185">
        <f>O188*H188</f>
        <v>0</v>
      </c>
      <c r="Q188" s="185">
        <v>0</v>
      </c>
      <c r="R188" s="185">
        <f>Q188*H188</f>
        <v>0</v>
      </c>
      <c r="S188" s="185">
        <v>0</v>
      </c>
      <c r="T188" s="186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7" t="s">
        <v>128</v>
      </c>
      <c r="AT188" s="187" t="s">
        <v>124</v>
      </c>
      <c r="AU188" s="187" t="s">
        <v>82</v>
      </c>
      <c r="AY188" s="17" t="s">
        <v>122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7" t="s">
        <v>80</v>
      </c>
      <c r="BK188" s="188">
        <f>ROUND(I188*H188,2)</f>
        <v>0</v>
      </c>
      <c r="BL188" s="17" t="s">
        <v>128</v>
      </c>
      <c r="BM188" s="187" t="s">
        <v>273</v>
      </c>
    </row>
    <row r="189" s="2" customFormat="1" ht="16.5" customHeight="1">
      <c r="A189" s="36"/>
      <c r="B189" s="174"/>
      <c r="C189" s="206" t="s">
        <v>274</v>
      </c>
      <c r="D189" s="206" t="s">
        <v>207</v>
      </c>
      <c r="E189" s="207" t="s">
        <v>275</v>
      </c>
      <c r="F189" s="208" t="s">
        <v>276</v>
      </c>
      <c r="G189" s="209" t="s">
        <v>250</v>
      </c>
      <c r="H189" s="210">
        <v>1</v>
      </c>
      <c r="I189" s="211"/>
      <c r="J189" s="212">
        <f>ROUND(I189*H189,2)</f>
        <v>0</v>
      </c>
      <c r="K189" s="213"/>
      <c r="L189" s="214"/>
      <c r="M189" s="215" t="s">
        <v>1</v>
      </c>
      <c r="N189" s="216" t="s">
        <v>38</v>
      </c>
      <c r="O189" s="75"/>
      <c r="P189" s="185">
        <f>O189*H189</f>
        <v>0</v>
      </c>
      <c r="Q189" s="185">
        <v>0.00019000000000000001</v>
      </c>
      <c r="R189" s="185">
        <f>Q189*H189</f>
        <v>0.00019000000000000001</v>
      </c>
      <c r="S189" s="185">
        <v>0</v>
      </c>
      <c r="T189" s="186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7" t="s">
        <v>159</v>
      </c>
      <c r="AT189" s="187" t="s">
        <v>207</v>
      </c>
      <c r="AU189" s="187" t="s">
        <v>82</v>
      </c>
      <c r="AY189" s="17" t="s">
        <v>122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17" t="s">
        <v>80</v>
      </c>
      <c r="BK189" s="188">
        <f>ROUND(I189*H189,2)</f>
        <v>0</v>
      </c>
      <c r="BL189" s="17" t="s">
        <v>128</v>
      </c>
      <c r="BM189" s="187" t="s">
        <v>277</v>
      </c>
    </row>
    <row r="190" s="2" customFormat="1" ht="24.15" customHeight="1">
      <c r="A190" s="36"/>
      <c r="B190" s="174"/>
      <c r="C190" s="175" t="s">
        <v>278</v>
      </c>
      <c r="D190" s="175" t="s">
        <v>124</v>
      </c>
      <c r="E190" s="176" t="s">
        <v>279</v>
      </c>
      <c r="F190" s="177" t="s">
        <v>280</v>
      </c>
      <c r="G190" s="178" t="s">
        <v>250</v>
      </c>
      <c r="H190" s="179">
        <v>1</v>
      </c>
      <c r="I190" s="180"/>
      <c r="J190" s="181">
        <f>ROUND(I190*H190,2)</f>
        <v>0</v>
      </c>
      <c r="K190" s="182"/>
      <c r="L190" s="37"/>
      <c r="M190" s="183" t="s">
        <v>1</v>
      </c>
      <c r="N190" s="184" t="s">
        <v>38</v>
      </c>
      <c r="O190" s="75"/>
      <c r="P190" s="185">
        <f>O190*H190</f>
        <v>0</v>
      </c>
      <c r="Q190" s="185">
        <v>0</v>
      </c>
      <c r="R190" s="185">
        <f>Q190*H190</f>
        <v>0</v>
      </c>
      <c r="S190" s="185">
        <v>0</v>
      </c>
      <c r="T190" s="18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7" t="s">
        <v>128</v>
      </c>
      <c r="AT190" s="187" t="s">
        <v>124</v>
      </c>
      <c r="AU190" s="187" t="s">
        <v>82</v>
      </c>
      <c r="AY190" s="17" t="s">
        <v>122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7" t="s">
        <v>80</v>
      </c>
      <c r="BK190" s="188">
        <f>ROUND(I190*H190,2)</f>
        <v>0</v>
      </c>
      <c r="BL190" s="17" t="s">
        <v>128</v>
      </c>
      <c r="BM190" s="187" t="s">
        <v>281</v>
      </c>
    </row>
    <row r="191" s="2" customFormat="1" ht="16.5" customHeight="1">
      <c r="A191" s="36"/>
      <c r="B191" s="174"/>
      <c r="C191" s="206" t="s">
        <v>282</v>
      </c>
      <c r="D191" s="206" t="s">
        <v>207</v>
      </c>
      <c r="E191" s="207" t="s">
        <v>283</v>
      </c>
      <c r="F191" s="208" t="s">
        <v>284</v>
      </c>
      <c r="G191" s="209" t="s">
        <v>250</v>
      </c>
      <c r="H191" s="210">
        <v>1</v>
      </c>
      <c r="I191" s="211"/>
      <c r="J191" s="212">
        <f>ROUND(I191*H191,2)</f>
        <v>0</v>
      </c>
      <c r="K191" s="213"/>
      <c r="L191" s="214"/>
      <c r="M191" s="215" t="s">
        <v>1</v>
      </c>
      <c r="N191" s="216" t="s">
        <v>38</v>
      </c>
      <c r="O191" s="75"/>
      <c r="P191" s="185">
        <f>O191*H191</f>
        <v>0</v>
      </c>
      <c r="Q191" s="185">
        <v>0.00042999999999999999</v>
      </c>
      <c r="R191" s="185">
        <f>Q191*H191</f>
        <v>0.00042999999999999999</v>
      </c>
      <c r="S191" s="185">
        <v>0</v>
      </c>
      <c r="T191" s="186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7" t="s">
        <v>159</v>
      </c>
      <c r="AT191" s="187" t="s">
        <v>207</v>
      </c>
      <c r="AU191" s="187" t="s">
        <v>82</v>
      </c>
      <c r="AY191" s="17" t="s">
        <v>122</v>
      </c>
      <c r="BE191" s="188">
        <f>IF(N191="základní",J191,0)</f>
        <v>0</v>
      </c>
      <c r="BF191" s="188">
        <f>IF(N191="snížená",J191,0)</f>
        <v>0</v>
      </c>
      <c r="BG191" s="188">
        <f>IF(N191="zákl. přenesená",J191,0)</f>
        <v>0</v>
      </c>
      <c r="BH191" s="188">
        <f>IF(N191="sníž. přenesená",J191,0)</f>
        <v>0</v>
      </c>
      <c r="BI191" s="188">
        <f>IF(N191="nulová",J191,0)</f>
        <v>0</v>
      </c>
      <c r="BJ191" s="17" t="s">
        <v>80</v>
      </c>
      <c r="BK191" s="188">
        <f>ROUND(I191*H191,2)</f>
        <v>0</v>
      </c>
      <c r="BL191" s="17" t="s">
        <v>128</v>
      </c>
      <c r="BM191" s="187" t="s">
        <v>285</v>
      </c>
    </row>
    <row r="192" s="2" customFormat="1" ht="24.15" customHeight="1">
      <c r="A192" s="36"/>
      <c r="B192" s="174"/>
      <c r="C192" s="175" t="s">
        <v>286</v>
      </c>
      <c r="D192" s="175" t="s">
        <v>124</v>
      </c>
      <c r="E192" s="176" t="s">
        <v>287</v>
      </c>
      <c r="F192" s="177" t="s">
        <v>288</v>
      </c>
      <c r="G192" s="178" t="s">
        <v>162</v>
      </c>
      <c r="H192" s="179">
        <v>1.29</v>
      </c>
      <c r="I192" s="180"/>
      <c r="J192" s="181">
        <f>ROUND(I192*H192,2)</f>
        <v>0</v>
      </c>
      <c r="K192" s="182"/>
      <c r="L192" s="37"/>
      <c r="M192" s="183" t="s">
        <v>1</v>
      </c>
      <c r="N192" s="184" t="s">
        <v>38</v>
      </c>
      <c r="O192" s="75"/>
      <c r="P192" s="185">
        <f>O192*H192</f>
        <v>0</v>
      </c>
      <c r="Q192" s="185">
        <v>0</v>
      </c>
      <c r="R192" s="185">
        <f>Q192*H192</f>
        <v>0</v>
      </c>
      <c r="S192" s="185">
        <v>1.76</v>
      </c>
      <c r="T192" s="186">
        <f>S192*H192</f>
        <v>2.2704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7" t="s">
        <v>128</v>
      </c>
      <c r="AT192" s="187" t="s">
        <v>124</v>
      </c>
      <c r="AU192" s="187" t="s">
        <v>82</v>
      </c>
      <c r="AY192" s="17" t="s">
        <v>122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7" t="s">
        <v>80</v>
      </c>
      <c r="BK192" s="188">
        <f>ROUND(I192*H192,2)</f>
        <v>0</v>
      </c>
      <c r="BL192" s="17" t="s">
        <v>128</v>
      </c>
      <c r="BM192" s="187" t="s">
        <v>289</v>
      </c>
    </row>
    <row r="193" s="13" customFormat="1">
      <c r="A193" s="13"/>
      <c r="B193" s="189"/>
      <c r="C193" s="13"/>
      <c r="D193" s="190" t="s">
        <v>130</v>
      </c>
      <c r="E193" s="191" t="s">
        <v>1</v>
      </c>
      <c r="F193" s="192" t="s">
        <v>290</v>
      </c>
      <c r="G193" s="13"/>
      <c r="H193" s="193">
        <v>1.29</v>
      </c>
      <c r="I193" s="194"/>
      <c r="J193" s="13"/>
      <c r="K193" s="13"/>
      <c r="L193" s="189"/>
      <c r="M193" s="195"/>
      <c r="N193" s="196"/>
      <c r="O193" s="196"/>
      <c r="P193" s="196"/>
      <c r="Q193" s="196"/>
      <c r="R193" s="196"/>
      <c r="S193" s="196"/>
      <c r="T193" s="19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1" t="s">
        <v>130</v>
      </c>
      <c r="AU193" s="191" t="s">
        <v>82</v>
      </c>
      <c r="AV193" s="13" t="s">
        <v>82</v>
      </c>
      <c r="AW193" s="13" t="s">
        <v>30</v>
      </c>
      <c r="AX193" s="13" t="s">
        <v>80</v>
      </c>
      <c r="AY193" s="191" t="s">
        <v>122</v>
      </c>
    </row>
    <row r="194" s="2" customFormat="1" ht="21.75" customHeight="1">
      <c r="A194" s="36"/>
      <c r="B194" s="174"/>
      <c r="C194" s="175" t="s">
        <v>291</v>
      </c>
      <c r="D194" s="175" t="s">
        <v>124</v>
      </c>
      <c r="E194" s="176" t="s">
        <v>292</v>
      </c>
      <c r="F194" s="177" t="s">
        <v>293</v>
      </c>
      <c r="G194" s="178" t="s">
        <v>250</v>
      </c>
      <c r="H194" s="179">
        <v>1</v>
      </c>
      <c r="I194" s="180"/>
      <c r="J194" s="181">
        <f>ROUND(I194*H194,2)</f>
        <v>0</v>
      </c>
      <c r="K194" s="182"/>
      <c r="L194" s="37"/>
      <c r="M194" s="183" t="s">
        <v>1</v>
      </c>
      <c r="N194" s="184" t="s">
        <v>38</v>
      </c>
      <c r="O194" s="75"/>
      <c r="P194" s="185">
        <f>O194*H194</f>
        <v>0</v>
      </c>
      <c r="Q194" s="185">
        <v>0.00072000000000000005</v>
      </c>
      <c r="R194" s="185">
        <f>Q194*H194</f>
        <v>0.00072000000000000005</v>
      </c>
      <c r="S194" s="185">
        <v>0</v>
      </c>
      <c r="T194" s="186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7" t="s">
        <v>128</v>
      </c>
      <c r="AT194" s="187" t="s">
        <v>124</v>
      </c>
      <c r="AU194" s="187" t="s">
        <v>82</v>
      </c>
      <c r="AY194" s="17" t="s">
        <v>122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17" t="s">
        <v>80</v>
      </c>
      <c r="BK194" s="188">
        <f>ROUND(I194*H194,2)</f>
        <v>0</v>
      </c>
      <c r="BL194" s="17" t="s">
        <v>128</v>
      </c>
      <c r="BM194" s="187" t="s">
        <v>294</v>
      </c>
    </row>
    <row r="195" s="2" customFormat="1" ht="24.15" customHeight="1">
      <c r="A195" s="36"/>
      <c r="B195" s="174"/>
      <c r="C195" s="206" t="s">
        <v>295</v>
      </c>
      <c r="D195" s="206" t="s">
        <v>207</v>
      </c>
      <c r="E195" s="207" t="s">
        <v>296</v>
      </c>
      <c r="F195" s="208" t="s">
        <v>297</v>
      </c>
      <c r="G195" s="209" t="s">
        <v>250</v>
      </c>
      <c r="H195" s="210">
        <v>1</v>
      </c>
      <c r="I195" s="211"/>
      <c r="J195" s="212">
        <f>ROUND(I195*H195,2)</f>
        <v>0</v>
      </c>
      <c r="K195" s="213"/>
      <c r="L195" s="214"/>
      <c r="M195" s="215" t="s">
        <v>1</v>
      </c>
      <c r="N195" s="216" t="s">
        <v>38</v>
      </c>
      <c r="O195" s="75"/>
      <c r="P195" s="185">
        <f>O195*H195</f>
        <v>0</v>
      </c>
      <c r="Q195" s="185">
        <v>0.012</v>
      </c>
      <c r="R195" s="185">
        <f>Q195*H195</f>
        <v>0.012</v>
      </c>
      <c r="S195" s="185">
        <v>0</v>
      </c>
      <c r="T195" s="186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7" t="s">
        <v>159</v>
      </c>
      <c r="AT195" s="187" t="s">
        <v>207</v>
      </c>
      <c r="AU195" s="187" t="s">
        <v>82</v>
      </c>
      <c r="AY195" s="17" t="s">
        <v>122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17" t="s">
        <v>80</v>
      </c>
      <c r="BK195" s="188">
        <f>ROUND(I195*H195,2)</f>
        <v>0</v>
      </c>
      <c r="BL195" s="17" t="s">
        <v>128</v>
      </c>
      <c r="BM195" s="187" t="s">
        <v>298</v>
      </c>
    </row>
    <row r="196" s="2" customFormat="1" ht="24.15" customHeight="1">
      <c r="A196" s="36"/>
      <c r="B196" s="174"/>
      <c r="C196" s="206" t="s">
        <v>299</v>
      </c>
      <c r="D196" s="206" t="s">
        <v>207</v>
      </c>
      <c r="E196" s="207" t="s">
        <v>300</v>
      </c>
      <c r="F196" s="208" t="s">
        <v>301</v>
      </c>
      <c r="G196" s="209" t="s">
        <v>250</v>
      </c>
      <c r="H196" s="210">
        <v>1</v>
      </c>
      <c r="I196" s="211"/>
      <c r="J196" s="212">
        <f>ROUND(I196*H196,2)</f>
        <v>0</v>
      </c>
      <c r="K196" s="213"/>
      <c r="L196" s="214"/>
      <c r="M196" s="215" t="s">
        <v>1</v>
      </c>
      <c r="N196" s="216" t="s">
        <v>38</v>
      </c>
      <c r="O196" s="75"/>
      <c r="P196" s="185">
        <f>O196*H196</f>
        <v>0</v>
      </c>
      <c r="Q196" s="185">
        <v>0.0035000000000000001</v>
      </c>
      <c r="R196" s="185">
        <f>Q196*H196</f>
        <v>0.0035000000000000001</v>
      </c>
      <c r="S196" s="185">
        <v>0</v>
      </c>
      <c r="T196" s="186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7" t="s">
        <v>159</v>
      </c>
      <c r="AT196" s="187" t="s">
        <v>207</v>
      </c>
      <c r="AU196" s="187" t="s">
        <v>82</v>
      </c>
      <c r="AY196" s="17" t="s">
        <v>122</v>
      </c>
      <c r="BE196" s="188">
        <f>IF(N196="základní",J196,0)</f>
        <v>0</v>
      </c>
      <c r="BF196" s="188">
        <f>IF(N196="snížená",J196,0)</f>
        <v>0</v>
      </c>
      <c r="BG196" s="188">
        <f>IF(N196="zákl. přenesená",J196,0)</f>
        <v>0</v>
      </c>
      <c r="BH196" s="188">
        <f>IF(N196="sníž. přenesená",J196,0)</f>
        <v>0</v>
      </c>
      <c r="BI196" s="188">
        <f>IF(N196="nulová",J196,0)</f>
        <v>0</v>
      </c>
      <c r="BJ196" s="17" t="s">
        <v>80</v>
      </c>
      <c r="BK196" s="188">
        <f>ROUND(I196*H196,2)</f>
        <v>0</v>
      </c>
      <c r="BL196" s="17" t="s">
        <v>128</v>
      </c>
      <c r="BM196" s="187" t="s">
        <v>302</v>
      </c>
    </row>
    <row r="197" s="2" customFormat="1" ht="24.15" customHeight="1">
      <c r="A197" s="36"/>
      <c r="B197" s="174"/>
      <c r="C197" s="175" t="s">
        <v>303</v>
      </c>
      <c r="D197" s="175" t="s">
        <v>124</v>
      </c>
      <c r="E197" s="176" t="s">
        <v>304</v>
      </c>
      <c r="F197" s="177" t="s">
        <v>305</v>
      </c>
      <c r="G197" s="178" t="s">
        <v>250</v>
      </c>
      <c r="H197" s="179">
        <v>1</v>
      </c>
      <c r="I197" s="180"/>
      <c r="J197" s="181">
        <f>ROUND(I197*H197,2)</f>
        <v>0</v>
      </c>
      <c r="K197" s="182"/>
      <c r="L197" s="37"/>
      <c r="M197" s="183" t="s">
        <v>1</v>
      </c>
      <c r="N197" s="184" t="s">
        <v>38</v>
      </c>
      <c r="O197" s="75"/>
      <c r="P197" s="185">
        <f>O197*H197</f>
        <v>0</v>
      </c>
      <c r="Q197" s="185">
        <v>0</v>
      </c>
      <c r="R197" s="185">
        <f>Q197*H197</f>
        <v>0</v>
      </c>
      <c r="S197" s="185">
        <v>0</v>
      </c>
      <c r="T197" s="186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7" t="s">
        <v>128</v>
      </c>
      <c r="AT197" s="187" t="s">
        <v>124</v>
      </c>
      <c r="AU197" s="187" t="s">
        <v>82</v>
      </c>
      <c r="AY197" s="17" t="s">
        <v>122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7" t="s">
        <v>80</v>
      </c>
      <c r="BK197" s="188">
        <f>ROUND(I197*H197,2)</f>
        <v>0</v>
      </c>
      <c r="BL197" s="17" t="s">
        <v>128</v>
      </c>
      <c r="BM197" s="187" t="s">
        <v>306</v>
      </c>
    </row>
    <row r="198" s="2" customFormat="1" ht="16.5" customHeight="1">
      <c r="A198" s="36"/>
      <c r="B198" s="174"/>
      <c r="C198" s="206" t="s">
        <v>307</v>
      </c>
      <c r="D198" s="206" t="s">
        <v>207</v>
      </c>
      <c r="E198" s="207" t="s">
        <v>308</v>
      </c>
      <c r="F198" s="208" t="s">
        <v>309</v>
      </c>
      <c r="G198" s="209" t="s">
        <v>250</v>
      </c>
      <c r="H198" s="210">
        <v>1</v>
      </c>
      <c r="I198" s="211"/>
      <c r="J198" s="212">
        <f>ROUND(I198*H198,2)</f>
        <v>0</v>
      </c>
      <c r="K198" s="213"/>
      <c r="L198" s="214"/>
      <c r="M198" s="215" t="s">
        <v>1</v>
      </c>
      <c r="N198" s="216" t="s">
        <v>38</v>
      </c>
      <c r="O198" s="75"/>
      <c r="P198" s="185">
        <f>O198*H198</f>
        <v>0</v>
      </c>
      <c r="Q198" s="185">
        <v>0.0028300000000000001</v>
      </c>
      <c r="R198" s="185">
        <f>Q198*H198</f>
        <v>0.0028300000000000001</v>
      </c>
      <c r="S198" s="185">
        <v>0</v>
      </c>
      <c r="T198" s="186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7" t="s">
        <v>159</v>
      </c>
      <c r="AT198" s="187" t="s">
        <v>207</v>
      </c>
      <c r="AU198" s="187" t="s">
        <v>82</v>
      </c>
      <c r="AY198" s="17" t="s">
        <v>122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7" t="s">
        <v>80</v>
      </c>
      <c r="BK198" s="188">
        <f>ROUND(I198*H198,2)</f>
        <v>0</v>
      </c>
      <c r="BL198" s="17" t="s">
        <v>128</v>
      </c>
      <c r="BM198" s="187" t="s">
        <v>310</v>
      </c>
    </row>
    <row r="199" s="2" customFormat="1" ht="16.5" customHeight="1">
      <c r="A199" s="36"/>
      <c r="B199" s="174"/>
      <c r="C199" s="175" t="s">
        <v>311</v>
      </c>
      <c r="D199" s="175" t="s">
        <v>124</v>
      </c>
      <c r="E199" s="176" t="s">
        <v>312</v>
      </c>
      <c r="F199" s="177" t="s">
        <v>313</v>
      </c>
      <c r="G199" s="178" t="s">
        <v>152</v>
      </c>
      <c r="H199" s="179">
        <v>65</v>
      </c>
      <c r="I199" s="180"/>
      <c r="J199" s="181">
        <f>ROUND(I199*H199,2)</f>
        <v>0</v>
      </c>
      <c r="K199" s="182"/>
      <c r="L199" s="37"/>
      <c r="M199" s="183" t="s">
        <v>1</v>
      </c>
      <c r="N199" s="184" t="s">
        <v>38</v>
      </c>
      <c r="O199" s="75"/>
      <c r="P199" s="185">
        <f>O199*H199</f>
        <v>0</v>
      </c>
      <c r="Q199" s="185">
        <v>0</v>
      </c>
      <c r="R199" s="185">
        <f>Q199*H199</f>
        <v>0</v>
      </c>
      <c r="S199" s="185">
        <v>0</v>
      </c>
      <c r="T199" s="186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7" t="s">
        <v>128</v>
      </c>
      <c r="AT199" s="187" t="s">
        <v>124</v>
      </c>
      <c r="AU199" s="187" t="s">
        <v>82</v>
      </c>
      <c r="AY199" s="17" t="s">
        <v>122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7" t="s">
        <v>80</v>
      </c>
      <c r="BK199" s="188">
        <f>ROUND(I199*H199,2)</f>
        <v>0</v>
      </c>
      <c r="BL199" s="17" t="s">
        <v>128</v>
      </c>
      <c r="BM199" s="187" t="s">
        <v>314</v>
      </c>
    </row>
    <row r="200" s="2" customFormat="1" ht="24.15" customHeight="1">
      <c r="A200" s="36"/>
      <c r="B200" s="174"/>
      <c r="C200" s="175" t="s">
        <v>315</v>
      </c>
      <c r="D200" s="175" t="s">
        <v>124</v>
      </c>
      <c r="E200" s="176" t="s">
        <v>316</v>
      </c>
      <c r="F200" s="177" t="s">
        <v>317</v>
      </c>
      <c r="G200" s="178" t="s">
        <v>250</v>
      </c>
      <c r="H200" s="179">
        <v>1</v>
      </c>
      <c r="I200" s="180"/>
      <c r="J200" s="181">
        <f>ROUND(I200*H200,2)</f>
        <v>0</v>
      </c>
      <c r="K200" s="182"/>
      <c r="L200" s="37"/>
      <c r="M200" s="183" t="s">
        <v>1</v>
      </c>
      <c r="N200" s="184" t="s">
        <v>38</v>
      </c>
      <c r="O200" s="75"/>
      <c r="P200" s="185">
        <f>O200*H200</f>
        <v>0</v>
      </c>
      <c r="Q200" s="185">
        <v>0.45937290600000003</v>
      </c>
      <c r="R200" s="185">
        <f>Q200*H200</f>
        <v>0.45937290600000003</v>
      </c>
      <c r="S200" s="185">
        <v>0</v>
      </c>
      <c r="T200" s="18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7" t="s">
        <v>128</v>
      </c>
      <c r="AT200" s="187" t="s">
        <v>124</v>
      </c>
      <c r="AU200" s="187" t="s">
        <v>82</v>
      </c>
      <c r="AY200" s="17" t="s">
        <v>122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17" t="s">
        <v>80</v>
      </c>
      <c r="BK200" s="188">
        <f>ROUND(I200*H200,2)</f>
        <v>0</v>
      </c>
      <c r="BL200" s="17" t="s">
        <v>128</v>
      </c>
      <c r="BM200" s="187" t="s">
        <v>318</v>
      </c>
    </row>
    <row r="201" s="2" customFormat="1" ht="33" customHeight="1">
      <c r="A201" s="36"/>
      <c r="B201" s="174"/>
      <c r="C201" s="175" t="s">
        <v>319</v>
      </c>
      <c r="D201" s="175" t="s">
        <v>124</v>
      </c>
      <c r="E201" s="176" t="s">
        <v>320</v>
      </c>
      <c r="F201" s="177" t="s">
        <v>321</v>
      </c>
      <c r="G201" s="178" t="s">
        <v>250</v>
      </c>
      <c r="H201" s="179">
        <v>1</v>
      </c>
      <c r="I201" s="180"/>
      <c r="J201" s="181">
        <f>ROUND(I201*H201,2)</f>
        <v>0</v>
      </c>
      <c r="K201" s="182"/>
      <c r="L201" s="37"/>
      <c r="M201" s="183" t="s">
        <v>1</v>
      </c>
      <c r="N201" s="184" t="s">
        <v>38</v>
      </c>
      <c r="O201" s="75"/>
      <c r="P201" s="185">
        <f>O201*H201</f>
        <v>0</v>
      </c>
      <c r="Q201" s="185">
        <v>2.1167649439999998</v>
      </c>
      <c r="R201" s="185">
        <f>Q201*H201</f>
        <v>2.1167649439999998</v>
      </c>
      <c r="S201" s="185">
        <v>0</v>
      </c>
      <c r="T201" s="18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7" t="s">
        <v>128</v>
      </c>
      <c r="AT201" s="187" t="s">
        <v>124</v>
      </c>
      <c r="AU201" s="187" t="s">
        <v>82</v>
      </c>
      <c r="AY201" s="17" t="s">
        <v>122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7" t="s">
        <v>80</v>
      </c>
      <c r="BK201" s="188">
        <f>ROUND(I201*H201,2)</f>
        <v>0</v>
      </c>
      <c r="BL201" s="17" t="s">
        <v>128</v>
      </c>
      <c r="BM201" s="187" t="s">
        <v>322</v>
      </c>
    </row>
    <row r="202" s="2" customFormat="1" ht="24.15" customHeight="1">
      <c r="A202" s="36"/>
      <c r="B202" s="174"/>
      <c r="C202" s="206" t="s">
        <v>323</v>
      </c>
      <c r="D202" s="206" t="s">
        <v>207</v>
      </c>
      <c r="E202" s="207" t="s">
        <v>324</v>
      </c>
      <c r="F202" s="208" t="s">
        <v>325</v>
      </c>
      <c r="G202" s="209" t="s">
        <v>250</v>
      </c>
      <c r="H202" s="210">
        <v>3</v>
      </c>
      <c r="I202" s="211"/>
      <c r="J202" s="212">
        <f>ROUND(I202*H202,2)</f>
        <v>0</v>
      </c>
      <c r="K202" s="213"/>
      <c r="L202" s="214"/>
      <c r="M202" s="215" t="s">
        <v>1</v>
      </c>
      <c r="N202" s="216" t="s">
        <v>38</v>
      </c>
      <c r="O202" s="75"/>
      <c r="P202" s="185">
        <f>O202*H202</f>
        <v>0</v>
      </c>
      <c r="Q202" s="185">
        <v>0.002</v>
      </c>
      <c r="R202" s="185">
        <f>Q202*H202</f>
        <v>0.0060000000000000001</v>
      </c>
      <c r="S202" s="185">
        <v>0</v>
      </c>
      <c r="T202" s="186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7" t="s">
        <v>159</v>
      </c>
      <c r="AT202" s="187" t="s">
        <v>207</v>
      </c>
      <c r="AU202" s="187" t="s">
        <v>82</v>
      </c>
      <c r="AY202" s="17" t="s">
        <v>122</v>
      </c>
      <c r="BE202" s="188">
        <f>IF(N202="základní",J202,0)</f>
        <v>0</v>
      </c>
      <c r="BF202" s="188">
        <f>IF(N202="snížená",J202,0)</f>
        <v>0</v>
      </c>
      <c r="BG202" s="188">
        <f>IF(N202="zákl. přenesená",J202,0)</f>
        <v>0</v>
      </c>
      <c r="BH202" s="188">
        <f>IF(N202="sníž. přenesená",J202,0)</f>
        <v>0</v>
      </c>
      <c r="BI202" s="188">
        <f>IF(N202="nulová",J202,0)</f>
        <v>0</v>
      </c>
      <c r="BJ202" s="17" t="s">
        <v>80</v>
      </c>
      <c r="BK202" s="188">
        <f>ROUND(I202*H202,2)</f>
        <v>0</v>
      </c>
      <c r="BL202" s="17" t="s">
        <v>128</v>
      </c>
      <c r="BM202" s="187" t="s">
        <v>326</v>
      </c>
    </row>
    <row r="203" s="2" customFormat="1" ht="24.15" customHeight="1">
      <c r="A203" s="36"/>
      <c r="B203" s="174"/>
      <c r="C203" s="206" t="s">
        <v>327</v>
      </c>
      <c r="D203" s="206" t="s">
        <v>207</v>
      </c>
      <c r="E203" s="207" t="s">
        <v>328</v>
      </c>
      <c r="F203" s="208" t="s">
        <v>329</v>
      </c>
      <c r="G203" s="209" t="s">
        <v>250</v>
      </c>
      <c r="H203" s="210">
        <v>1</v>
      </c>
      <c r="I203" s="211"/>
      <c r="J203" s="212">
        <f>ROUND(I203*H203,2)</f>
        <v>0</v>
      </c>
      <c r="K203" s="213"/>
      <c r="L203" s="214"/>
      <c r="M203" s="215" t="s">
        <v>1</v>
      </c>
      <c r="N203" s="216" t="s">
        <v>38</v>
      </c>
      <c r="O203" s="75"/>
      <c r="P203" s="185">
        <f>O203*H203</f>
        <v>0</v>
      </c>
      <c r="Q203" s="185">
        <v>0.54800000000000004</v>
      </c>
      <c r="R203" s="185">
        <f>Q203*H203</f>
        <v>0.54800000000000004</v>
      </c>
      <c r="S203" s="185">
        <v>0</v>
      </c>
      <c r="T203" s="18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7" t="s">
        <v>159</v>
      </c>
      <c r="AT203" s="187" t="s">
        <v>207</v>
      </c>
      <c r="AU203" s="187" t="s">
        <v>82</v>
      </c>
      <c r="AY203" s="17" t="s">
        <v>122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7" t="s">
        <v>80</v>
      </c>
      <c r="BK203" s="188">
        <f>ROUND(I203*H203,2)</f>
        <v>0</v>
      </c>
      <c r="BL203" s="17" t="s">
        <v>128</v>
      </c>
      <c r="BM203" s="187" t="s">
        <v>330</v>
      </c>
    </row>
    <row r="204" s="2" customFormat="1" ht="24.15" customHeight="1">
      <c r="A204" s="36"/>
      <c r="B204" s="174"/>
      <c r="C204" s="206" t="s">
        <v>331</v>
      </c>
      <c r="D204" s="206" t="s">
        <v>207</v>
      </c>
      <c r="E204" s="207" t="s">
        <v>332</v>
      </c>
      <c r="F204" s="208" t="s">
        <v>333</v>
      </c>
      <c r="G204" s="209" t="s">
        <v>250</v>
      </c>
      <c r="H204" s="210">
        <v>1</v>
      </c>
      <c r="I204" s="211"/>
      <c r="J204" s="212">
        <f>ROUND(I204*H204,2)</f>
        <v>0</v>
      </c>
      <c r="K204" s="213"/>
      <c r="L204" s="214"/>
      <c r="M204" s="215" t="s">
        <v>1</v>
      </c>
      <c r="N204" s="216" t="s">
        <v>38</v>
      </c>
      <c r="O204" s="75"/>
      <c r="P204" s="185">
        <f>O204*H204</f>
        <v>0</v>
      </c>
      <c r="Q204" s="185">
        <v>0.254</v>
      </c>
      <c r="R204" s="185">
        <f>Q204*H204</f>
        <v>0.254</v>
      </c>
      <c r="S204" s="185">
        <v>0</v>
      </c>
      <c r="T204" s="186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7" t="s">
        <v>159</v>
      </c>
      <c r="AT204" s="187" t="s">
        <v>207</v>
      </c>
      <c r="AU204" s="187" t="s">
        <v>82</v>
      </c>
      <c r="AY204" s="17" t="s">
        <v>122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7" t="s">
        <v>80</v>
      </c>
      <c r="BK204" s="188">
        <f>ROUND(I204*H204,2)</f>
        <v>0</v>
      </c>
      <c r="BL204" s="17" t="s">
        <v>128</v>
      </c>
      <c r="BM204" s="187" t="s">
        <v>334</v>
      </c>
    </row>
    <row r="205" s="2" customFormat="1" ht="24.15" customHeight="1">
      <c r="A205" s="36"/>
      <c r="B205" s="174"/>
      <c r="C205" s="206" t="s">
        <v>335</v>
      </c>
      <c r="D205" s="206" t="s">
        <v>207</v>
      </c>
      <c r="E205" s="207" t="s">
        <v>336</v>
      </c>
      <c r="F205" s="208" t="s">
        <v>337</v>
      </c>
      <c r="G205" s="209" t="s">
        <v>250</v>
      </c>
      <c r="H205" s="210">
        <v>1</v>
      </c>
      <c r="I205" s="211"/>
      <c r="J205" s="212">
        <f>ROUND(I205*H205,2)</f>
        <v>0</v>
      </c>
      <c r="K205" s="213"/>
      <c r="L205" s="214"/>
      <c r="M205" s="215" t="s">
        <v>1</v>
      </c>
      <c r="N205" s="216" t="s">
        <v>38</v>
      </c>
      <c r="O205" s="75"/>
      <c r="P205" s="185">
        <f>O205*H205</f>
        <v>0</v>
      </c>
      <c r="Q205" s="185">
        <v>0.50600000000000001</v>
      </c>
      <c r="R205" s="185">
        <f>Q205*H205</f>
        <v>0.50600000000000001</v>
      </c>
      <c r="S205" s="185">
        <v>0</v>
      </c>
      <c r="T205" s="18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7" t="s">
        <v>159</v>
      </c>
      <c r="AT205" s="187" t="s">
        <v>207</v>
      </c>
      <c r="AU205" s="187" t="s">
        <v>82</v>
      </c>
      <c r="AY205" s="17" t="s">
        <v>122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7" t="s">
        <v>80</v>
      </c>
      <c r="BK205" s="188">
        <f>ROUND(I205*H205,2)</f>
        <v>0</v>
      </c>
      <c r="BL205" s="17" t="s">
        <v>128</v>
      </c>
      <c r="BM205" s="187" t="s">
        <v>338</v>
      </c>
    </row>
    <row r="206" s="2" customFormat="1" ht="24.15" customHeight="1">
      <c r="A206" s="36"/>
      <c r="B206" s="174"/>
      <c r="C206" s="206" t="s">
        <v>339</v>
      </c>
      <c r="D206" s="206" t="s">
        <v>207</v>
      </c>
      <c r="E206" s="207" t="s">
        <v>340</v>
      </c>
      <c r="F206" s="208" t="s">
        <v>341</v>
      </c>
      <c r="G206" s="209" t="s">
        <v>250</v>
      </c>
      <c r="H206" s="210">
        <v>1</v>
      </c>
      <c r="I206" s="211"/>
      <c r="J206" s="212">
        <f>ROUND(I206*H206,2)</f>
        <v>0</v>
      </c>
      <c r="K206" s="213"/>
      <c r="L206" s="214"/>
      <c r="M206" s="215" t="s">
        <v>1</v>
      </c>
      <c r="N206" s="216" t="s">
        <v>38</v>
      </c>
      <c r="O206" s="75"/>
      <c r="P206" s="185">
        <f>O206*H206</f>
        <v>0</v>
      </c>
      <c r="Q206" s="185">
        <v>1.6140000000000001</v>
      </c>
      <c r="R206" s="185">
        <f>Q206*H206</f>
        <v>1.6140000000000001</v>
      </c>
      <c r="S206" s="185">
        <v>0</v>
      </c>
      <c r="T206" s="186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7" t="s">
        <v>159</v>
      </c>
      <c r="AT206" s="187" t="s">
        <v>207</v>
      </c>
      <c r="AU206" s="187" t="s">
        <v>82</v>
      </c>
      <c r="AY206" s="17" t="s">
        <v>122</v>
      </c>
      <c r="BE206" s="188">
        <f>IF(N206="základní",J206,0)</f>
        <v>0</v>
      </c>
      <c r="BF206" s="188">
        <f>IF(N206="snížená",J206,0)</f>
        <v>0</v>
      </c>
      <c r="BG206" s="188">
        <f>IF(N206="zákl. přenesená",J206,0)</f>
        <v>0</v>
      </c>
      <c r="BH206" s="188">
        <f>IF(N206="sníž. přenesená",J206,0)</f>
        <v>0</v>
      </c>
      <c r="BI206" s="188">
        <f>IF(N206="nulová",J206,0)</f>
        <v>0</v>
      </c>
      <c r="BJ206" s="17" t="s">
        <v>80</v>
      </c>
      <c r="BK206" s="188">
        <f>ROUND(I206*H206,2)</f>
        <v>0</v>
      </c>
      <c r="BL206" s="17" t="s">
        <v>128</v>
      </c>
      <c r="BM206" s="187" t="s">
        <v>342</v>
      </c>
    </row>
    <row r="207" s="13" customFormat="1">
      <c r="A207" s="13"/>
      <c r="B207" s="189"/>
      <c r="C207" s="13"/>
      <c r="D207" s="190" t="s">
        <v>130</v>
      </c>
      <c r="E207" s="13"/>
      <c r="F207" s="192" t="s">
        <v>343</v>
      </c>
      <c r="G207" s="13"/>
      <c r="H207" s="193">
        <v>1</v>
      </c>
      <c r="I207" s="194"/>
      <c r="J207" s="13"/>
      <c r="K207" s="13"/>
      <c r="L207" s="189"/>
      <c r="M207" s="195"/>
      <c r="N207" s="196"/>
      <c r="O207" s="196"/>
      <c r="P207" s="196"/>
      <c r="Q207" s="196"/>
      <c r="R207" s="196"/>
      <c r="S207" s="196"/>
      <c r="T207" s="19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1" t="s">
        <v>130</v>
      </c>
      <c r="AU207" s="191" t="s">
        <v>82</v>
      </c>
      <c r="AV207" s="13" t="s">
        <v>82</v>
      </c>
      <c r="AW207" s="13" t="s">
        <v>3</v>
      </c>
      <c r="AX207" s="13" t="s">
        <v>80</v>
      </c>
      <c r="AY207" s="191" t="s">
        <v>122</v>
      </c>
    </row>
    <row r="208" s="2" customFormat="1" ht="24.15" customHeight="1">
      <c r="A208" s="36"/>
      <c r="B208" s="174"/>
      <c r="C208" s="175" t="s">
        <v>344</v>
      </c>
      <c r="D208" s="175" t="s">
        <v>124</v>
      </c>
      <c r="E208" s="176" t="s">
        <v>345</v>
      </c>
      <c r="F208" s="177" t="s">
        <v>346</v>
      </c>
      <c r="G208" s="178" t="s">
        <v>250</v>
      </c>
      <c r="H208" s="179">
        <v>1</v>
      </c>
      <c r="I208" s="180"/>
      <c r="J208" s="181">
        <f>ROUND(I208*H208,2)</f>
        <v>0</v>
      </c>
      <c r="K208" s="182"/>
      <c r="L208" s="37"/>
      <c r="M208" s="183" t="s">
        <v>1</v>
      </c>
      <c r="N208" s="184" t="s">
        <v>38</v>
      </c>
      <c r="O208" s="75"/>
      <c r="P208" s="185">
        <f>O208*H208</f>
        <v>0</v>
      </c>
      <c r="Q208" s="185">
        <v>0.217338</v>
      </c>
      <c r="R208" s="185">
        <f>Q208*H208</f>
        <v>0.217338</v>
      </c>
      <c r="S208" s="185">
        <v>0</v>
      </c>
      <c r="T208" s="18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7" t="s">
        <v>128</v>
      </c>
      <c r="AT208" s="187" t="s">
        <v>124</v>
      </c>
      <c r="AU208" s="187" t="s">
        <v>82</v>
      </c>
      <c r="AY208" s="17" t="s">
        <v>122</v>
      </c>
      <c r="BE208" s="188">
        <f>IF(N208="základní",J208,0)</f>
        <v>0</v>
      </c>
      <c r="BF208" s="188">
        <f>IF(N208="snížená",J208,0)</f>
        <v>0</v>
      </c>
      <c r="BG208" s="188">
        <f>IF(N208="zákl. přenesená",J208,0)</f>
        <v>0</v>
      </c>
      <c r="BH208" s="188">
        <f>IF(N208="sníž. přenesená",J208,0)</f>
        <v>0</v>
      </c>
      <c r="BI208" s="188">
        <f>IF(N208="nulová",J208,0)</f>
        <v>0</v>
      </c>
      <c r="BJ208" s="17" t="s">
        <v>80</v>
      </c>
      <c r="BK208" s="188">
        <f>ROUND(I208*H208,2)</f>
        <v>0</v>
      </c>
      <c r="BL208" s="17" t="s">
        <v>128</v>
      </c>
      <c r="BM208" s="187" t="s">
        <v>347</v>
      </c>
    </row>
    <row r="209" s="2" customFormat="1" ht="21.75" customHeight="1">
      <c r="A209" s="36"/>
      <c r="B209" s="174"/>
      <c r="C209" s="206" t="s">
        <v>348</v>
      </c>
      <c r="D209" s="206" t="s">
        <v>207</v>
      </c>
      <c r="E209" s="207" t="s">
        <v>349</v>
      </c>
      <c r="F209" s="208" t="s">
        <v>350</v>
      </c>
      <c r="G209" s="209" t="s">
        <v>250</v>
      </c>
      <c r="H209" s="210">
        <v>1</v>
      </c>
      <c r="I209" s="211"/>
      <c r="J209" s="212">
        <f>ROUND(I209*H209,2)</f>
        <v>0</v>
      </c>
      <c r="K209" s="213"/>
      <c r="L209" s="214"/>
      <c r="M209" s="215" t="s">
        <v>1</v>
      </c>
      <c r="N209" s="216" t="s">
        <v>38</v>
      </c>
      <c r="O209" s="75"/>
      <c r="P209" s="185">
        <f>O209*H209</f>
        <v>0</v>
      </c>
      <c r="Q209" s="185">
        <v>0.19600000000000001</v>
      </c>
      <c r="R209" s="185">
        <f>Q209*H209</f>
        <v>0.19600000000000001</v>
      </c>
      <c r="S209" s="185">
        <v>0</v>
      </c>
      <c r="T209" s="186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7" t="s">
        <v>159</v>
      </c>
      <c r="AT209" s="187" t="s">
        <v>207</v>
      </c>
      <c r="AU209" s="187" t="s">
        <v>82</v>
      </c>
      <c r="AY209" s="17" t="s">
        <v>122</v>
      </c>
      <c r="BE209" s="188">
        <f>IF(N209="základní",J209,0)</f>
        <v>0</v>
      </c>
      <c r="BF209" s="188">
        <f>IF(N209="snížená",J209,0)</f>
        <v>0</v>
      </c>
      <c r="BG209" s="188">
        <f>IF(N209="zákl. přenesená",J209,0)</f>
        <v>0</v>
      </c>
      <c r="BH209" s="188">
        <f>IF(N209="sníž. přenesená",J209,0)</f>
        <v>0</v>
      </c>
      <c r="BI209" s="188">
        <f>IF(N209="nulová",J209,0)</f>
        <v>0</v>
      </c>
      <c r="BJ209" s="17" t="s">
        <v>80</v>
      </c>
      <c r="BK209" s="188">
        <f>ROUND(I209*H209,2)</f>
        <v>0</v>
      </c>
      <c r="BL209" s="17" t="s">
        <v>128</v>
      </c>
      <c r="BM209" s="187" t="s">
        <v>351</v>
      </c>
    </row>
    <row r="210" s="2" customFormat="1" ht="24.15" customHeight="1">
      <c r="A210" s="36"/>
      <c r="B210" s="174"/>
      <c r="C210" s="175" t="s">
        <v>352</v>
      </c>
      <c r="D210" s="175" t="s">
        <v>124</v>
      </c>
      <c r="E210" s="176" t="s">
        <v>353</v>
      </c>
      <c r="F210" s="177" t="s">
        <v>354</v>
      </c>
      <c r="G210" s="178" t="s">
        <v>250</v>
      </c>
      <c r="H210" s="179">
        <v>1</v>
      </c>
      <c r="I210" s="180"/>
      <c r="J210" s="181">
        <f>ROUND(I210*H210,2)</f>
        <v>0</v>
      </c>
      <c r="K210" s="182"/>
      <c r="L210" s="37"/>
      <c r="M210" s="183" t="s">
        <v>1</v>
      </c>
      <c r="N210" s="184" t="s">
        <v>38</v>
      </c>
      <c r="O210" s="75"/>
      <c r="P210" s="185">
        <f>O210*H210</f>
        <v>0</v>
      </c>
      <c r="Q210" s="185">
        <v>0.00015799999999999999</v>
      </c>
      <c r="R210" s="185">
        <f>Q210*H210</f>
        <v>0.00015799999999999999</v>
      </c>
      <c r="S210" s="185">
        <v>0</v>
      </c>
      <c r="T210" s="186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7" t="s">
        <v>128</v>
      </c>
      <c r="AT210" s="187" t="s">
        <v>124</v>
      </c>
      <c r="AU210" s="187" t="s">
        <v>82</v>
      </c>
      <c r="AY210" s="17" t="s">
        <v>122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17" t="s">
        <v>80</v>
      </c>
      <c r="BK210" s="188">
        <f>ROUND(I210*H210,2)</f>
        <v>0</v>
      </c>
      <c r="BL210" s="17" t="s">
        <v>128</v>
      </c>
      <c r="BM210" s="187" t="s">
        <v>355</v>
      </c>
    </row>
    <row r="211" s="2" customFormat="1" ht="16.5" customHeight="1">
      <c r="A211" s="36"/>
      <c r="B211" s="174"/>
      <c r="C211" s="175" t="s">
        <v>356</v>
      </c>
      <c r="D211" s="175" t="s">
        <v>124</v>
      </c>
      <c r="E211" s="176" t="s">
        <v>357</v>
      </c>
      <c r="F211" s="177" t="s">
        <v>358</v>
      </c>
      <c r="G211" s="178" t="s">
        <v>152</v>
      </c>
      <c r="H211" s="179">
        <v>66.5</v>
      </c>
      <c r="I211" s="180"/>
      <c r="J211" s="181">
        <f>ROUND(I211*H211,2)</f>
        <v>0</v>
      </c>
      <c r="K211" s="182"/>
      <c r="L211" s="37"/>
      <c r="M211" s="183" t="s">
        <v>1</v>
      </c>
      <c r="N211" s="184" t="s">
        <v>38</v>
      </c>
      <c r="O211" s="75"/>
      <c r="P211" s="185">
        <f>O211*H211</f>
        <v>0</v>
      </c>
      <c r="Q211" s="185">
        <v>0.00019236000000000001</v>
      </c>
      <c r="R211" s="185">
        <f>Q211*H211</f>
        <v>0.01279194</v>
      </c>
      <c r="S211" s="185">
        <v>0</v>
      </c>
      <c r="T211" s="18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7" t="s">
        <v>128</v>
      </c>
      <c r="AT211" s="187" t="s">
        <v>124</v>
      </c>
      <c r="AU211" s="187" t="s">
        <v>82</v>
      </c>
      <c r="AY211" s="17" t="s">
        <v>122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7" t="s">
        <v>80</v>
      </c>
      <c r="BK211" s="188">
        <f>ROUND(I211*H211,2)</f>
        <v>0</v>
      </c>
      <c r="BL211" s="17" t="s">
        <v>128</v>
      </c>
      <c r="BM211" s="187" t="s">
        <v>359</v>
      </c>
    </row>
    <row r="212" s="13" customFormat="1">
      <c r="A212" s="13"/>
      <c r="B212" s="189"/>
      <c r="C212" s="13"/>
      <c r="D212" s="190" t="s">
        <v>130</v>
      </c>
      <c r="E212" s="191" t="s">
        <v>1</v>
      </c>
      <c r="F212" s="192" t="s">
        <v>360</v>
      </c>
      <c r="G212" s="13"/>
      <c r="H212" s="193">
        <v>66.5</v>
      </c>
      <c r="I212" s="194"/>
      <c r="J212" s="13"/>
      <c r="K212" s="13"/>
      <c r="L212" s="189"/>
      <c r="M212" s="195"/>
      <c r="N212" s="196"/>
      <c r="O212" s="196"/>
      <c r="P212" s="196"/>
      <c r="Q212" s="196"/>
      <c r="R212" s="196"/>
      <c r="S212" s="196"/>
      <c r="T212" s="19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1" t="s">
        <v>130</v>
      </c>
      <c r="AU212" s="191" t="s">
        <v>82</v>
      </c>
      <c r="AV212" s="13" t="s">
        <v>82</v>
      </c>
      <c r="AW212" s="13" t="s">
        <v>30</v>
      </c>
      <c r="AX212" s="13" t="s">
        <v>80</v>
      </c>
      <c r="AY212" s="191" t="s">
        <v>122</v>
      </c>
    </row>
    <row r="213" s="2" customFormat="1" ht="21.75" customHeight="1">
      <c r="A213" s="36"/>
      <c r="B213" s="174"/>
      <c r="C213" s="175" t="s">
        <v>361</v>
      </c>
      <c r="D213" s="175" t="s">
        <v>124</v>
      </c>
      <c r="E213" s="176" t="s">
        <v>362</v>
      </c>
      <c r="F213" s="177" t="s">
        <v>363</v>
      </c>
      <c r="G213" s="178" t="s">
        <v>152</v>
      </c>
      <c r="H213" s="179">
        <v>65</v>
      </c>
      <c r="I213" s="180"/>
      <c r="J213" s="181">
        <f>ROUND(I213*H213,2)</f>
        <v>0</v>
      </c>
      <c r="K213" s="182"/>
      <c r="L213" s="37"/>
      <c r="M213" s="183" t="s">
        <v>1</v>
      </c>
      <c r="N213" s="184" t="s">
        <v>38</v>
      </c>
      <c r="O213" s="75"/>
      <c r="P213" s="185">
        <f>O213*H213</f>
        <v>0</v>
      </c>
      <c r="Q213" s="185">
        <v>0.000126</v>
      </c>
      <c r="R213" s="185">
        <f>Q213*H213</f>
        <v>0.0081899999999999994</v>
      </c>
      <c r="S213" s="185">
        <v>0</v>
      </c>
      <c r="T213" s="18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7" t="s">
        <v>128</v>
      </c>
      <c r="AT213" s="187" t="s">
        <v>124</v>
      </c>
      <c r="AU213" s="187" t="s">
        <v>82</v>
      </c>
      <c r="AY213" s="17" t="s">
        <v>122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17" t="s">
        <v>80</v>
      </c>
      <c r="BK213" s="188">
        <f>ROUND(I213*H213,2)</f>
        <v>0</v>
      </c>
      <c r="BL213" s="17" t="s">
        <v>128</v>
      </c>
      <c r="BM213" s="187" t="s">
        <v>364</v>
      </c>
    </row>
    <row r="214" s="2" customFormat="1" ht="21.75" customHeight="1">
      <c r="A214" s="36"/>
      <c r="B214" s="174"/>
      <c r="C214" s="175" t="s">
        <v>365</v>
      </c>
      <c r="D214" s="175" t="s">
        <v>124</v>
      </c>
      <c r="E214" s="176" t="s">
        <v>366</v>
      </c>
      <c r="F214" s="177" t="s">
        <v>367</v>
      </c>
      <c r="G214" s="178" t="s">
        <v>368</v>
      </c>
      <c r="H214" s="179">
        <v>1</v>
      </c>
      <c r="I214" s="180"/>
      <c r="J214" s="181">
        <f>ROUND(I214*H214,2)</f>
        <v>0</v>
      </c>
      <c r="K214" s="182"/>
      <c r="L214" s="37"/>
      <c r="M214" s="183" t="s">
        <v>1</v>
      </c>
      <c r="N214" s="184" t="s">
        <v>38</v>
      </c>
      <c r="O214" s="75"/>
      <c r="P214" s="185">
        <f>O214*H214</f>
        <v>0</v>
      </c>
      <c r="Q214" s="185">
        <v>0</v>
      </c>
      <c r="R214" s="185">
        <f>Q214*H214</f>
        <v>0</v>
      </c>
      <c r="S214" s="185">
        <v>0</v>
      </c>
      <c r="T214" s="186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7" t="s">
        <v>128</v>
      </c>
      <c r="AT214" s="187" t="s">
        <v>124</v>
      </c>
      <c r="AU214" s="187" t="s">
        <v>82</v>
      </c>
      <c r="AY214" s="17" t="s">
        <v>122</v>
      </c>
      <c r="BE214" s="188">
        <f>IF(N214="základní",J214,0)</f>
        <v>0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17" t="s">
        <v>80</v>
      </c>
      <c r="BK214" s="188">
        <f>ROUND(I214*H214,2)</f>
        <v>0</v>
      </c>
      <c r="BL214" s="17" t="s">
        <v>128</v>
      </c>
      <c r="BM214" s="187" t="s">
        <v>369</v>
      </c>
    </row>
    <row r="215" s="2" customFormat="1" ht="24.15" customHeight="1">
      <c r="A215" s="36"/>
      <c r="B215" s="174"/>
      <c r="C215" s="175" t="s">
        <v>370</v>
      </c>
      <c r="D215" s="175" t="s">
        <v>124</v>
      </c>
      <c r="E215" s="176" t="s">
        <v>371</v>
      </c>
      <c r="F215" s="177" t="s">
        <v>372</v>
      </c>
      <c r="G215" s="178" t="s">
        <v>152</v>
      </c>
      <c r="H215" s="179">
        <v>65</v>
      </c>
      <c r="I215" s="180"/>
      <c r="J215" s="181">
        <f>ROUND(I215*H215,2)</f>
        <v>0</v>
      </c>
      <c r="K215" s="182"/>
      <c r="L215" s="37"/>
      <c r="M215" s="183" t="s">
        <v>1</v>
      </c>
      <c r="N215" s="184" t="s">
        <v>38</v>
      </c>
      <c r="O215" s="75"/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7" t="s">
        <v>128</v>
      </c>
      <c r="AT215" s="187" t="s">
        <v>124</v>
      </c>
      <c r="AU215" s="187" t="s">
        <v>82</v>
      </c>
      <c r="AY215" s="17" t="s">
        <v>122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17" t="s">
        <v>80</v>
      </c>
      <c r="BK215" s="188">
        <f>ROUND(I215*H215,2)</f>
        <v>0</v>
      </c>
      <c r="BL215" s="17" t="s">
        <v>128</v>
      </c>
      <c r="BM215" s="187" t="s">
        <v>373</v>
      </c>
    </row>
    <row r="216" s="2" customFormat="1" ht="16.5" customHeight="1">
      <c r="A216" s="36"/>
      <c r="B216" s="174"/>
      <c r="C216" s="206" t="s">
        <v>374</v>
      </c>
      <c r="D216" s="206" t="s">
        <v>207</v>
      </c>
      <c r="E216" s="207" t="s">
        <v>375</v>
      </c>
      <c r="F216" s="208" t="s">
        <v>376</v>
      </c>
      <c r="G216" s="209" t="s">
        <v>152</v>
      </c>
      <c r="H216" s="210">
        <v>65.974999999999994</v>
      </c>
      <c r="I216" s="211"/>
      <c r="J216" s="212">
        <f>ROUND(I216*H216,2)</f>
        <v>0</v>
      </c>
      <c r="K216" s="213"/>
      <c r="L216" s="214"/>
      <c r="M216" s="215" t="s">
        <v>1</v>
      </c>
      <c r="N216" s="216" t="s">
        <v>38</v>
      </c>
      <c r="O216" s="75"/>
      <c r="P216" s="185">
        <f>O216*H216</f>
        <v>0</v>
      </c>
      <c r="Q216" s="185">
        <v>0.00147</v>
      </c>
      <c r="R216" s="185">
        <f>Q216*H216</f>
        <v>0.096983249999999993</v>
      </c>
      <c r="S216" s="185">
        <v>0</v>
      </c>
      <c r="T216" s="186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7" t="s">
        <v>159</v>
      </c>
      <c r="AT216" s="187" t="s">
        <v>207</v>
      </c>
      <c r="AU216" s="187" t="s">
        <v>82</v>
      </c>
      <c r="AY216" s="17" t="s">
        <v>122</v>
      </c>
      <c r="BE216" s="188">
        <f>IF(N216="základní",J216,0)</f>
        <v>0</v>
      </c>
      <c r="BF216" s="188">
        <f>IF(N216="snížená",J216,0)</f>
        <v>0</v>
      </c>
      <c r="BG216" s="188">
        <f>IF(N216="zákl. přenesená",J216,0)</f>
        <v>0</v>
      </c>
      <c r="BH216" s="188">
        <f>IF(N216="sníž. přenesená",J216,0)</f>
        <v>0</v>
      </c>
      <c r="BI216" s="188">
        <f>IF(N216="nulová",J216,0)</f>
        <v>0</v>
      </c>
      <c r="BJ216" s="17" t="s">
        <v>80</v>
      </c>
      <c r="BK216" s="188">
        <f>ROUND(I216*H216,2)</f>
        <v>0</v>
      </c>
      <c r="BL216" s="17" t="s">
        <v>128</v>
      </c>
      <c r="BM216" s="187" t="s">
        <v>377</v>
      </c>
    </row>
    <row r="217" s="13" customFormat="1">
      <c r="A217" s="13"/>
      <c r="B217" s="189"/>
      <c r="C217" s="13"/>
      <c r="D217" s="190" t="s">
        <v>130</v>
      </c>
      <c r="E217" s="191" t="s">
        <v>1</v>
      </c>
      <c r="F217" s="192" t="s">
        <v>378</v>
      </c>
      <c r="G217" s="13"/>
      <c r="H217" s="193">
        <v>65</v>
      </c>
      <c r="I217" s="194"/>
      <c r="J217" s="13"/>
      <c r="K217" s="13"/>
      <c r="L217" s="189"/>
      <c r="M217" s="195"/>
      <c r="N217" s="196"/>
      <c r="O217" s="196"/>
      <c r="P217" s="196"/>
      <c r="Q217" s="196"/>
      <c r="R217" s="196"/>
      <c r="S217" s="196"/>
      <c r="T217" s="19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1" t="s">
        <v>130</v>
      </c>
      <c r="AU217" s="191" t="s">
        <v>82</v>
      </c>
      <c r="AV217" s="13" t="s">
        <v>82</v>
      </c>
      <c r="AW217" s="13" t="s">
        <v>30</v>
      </c>
      <c r="AX217" s="13" t="s">
        <v>80</v>
      </c>
      <c r="AY217" s="191" t="s">
        <v>122</v>
      </c>
    </row>
    <row r="218" s="13" customFormat="1">
      <c r="A218" s="13"/>
      <c r="B218" s="189"/>
      <c r="C218" s="13"/>
      <c r="D218" s="190" t="s">
        <v>130</v>
      </c>
      <c r="E218" s="13"/>
      <c r="F218" s="192" t="s">
        <v>379</v>
      </c>
      <c r="G218" s="13"/>
      <c r="H218" s="193">
        <v>65.974999999999994</v>
      </c>
      <c r="I218" s="194"/>
      <c r="J218" s="13"/>
      <c r="K218" s="13"/>
      <c r="L218" s="189"/>
      <c r="M218" s="195"/>
      <c r="N218" s="196"/>
      <c r="O218" s="196"/>
      <c r="P218" s="196"/>
      <c r="Q218" s="196"/>
      <c r="R218" s="196"/>
      <c r="S218" s="196"/>
      <c r="T218" s="19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1" t="s">
        <v>130</v>
      </c>
      <c r="AU218" s="191" t="s">
        <v>82</v>
      </c>
      <c r="AV218" s="13" t="s">
        <v>82</v>
      </c>
      <c r="AW218" s="13" t="s">
        <v>3</v>
      </c>
      <c r="AX218" s="13" t="s">
        <v>80</v>
      </c>
      <c r="AY218" s="191" t="s">
        <v>122</v>
      </c>
    </row>
    <row r="219" s="2" customFormat="1" ht="16.5" customHeight="1">
      <c r="A219" s="36"/>
      <c r="B219" s="174"/>
      <c r="C219" s="175" t="s">
        <v>380</v>
      </c>
      <c r="D219" s="175" t="s">
        <v>124</v>
      </c>
      <c r="E219" s="176" t="s">
        <v>381</v>
      </c>
      <c r="F219" s="177" t="s">
        <v>382</v>
      </c>
      <c r="G219" s="178" t="s">
        <v>368</v>
      </c>
      <c r="H219" s="179">
        <v>1</v>
      </c>
      <c r="I219" s="180"/>
      <c r="J219" s="181">
        <f>ROUND(I219*H219,2)</f>
        <v>0</v>
      </c>
      <c r="K219" s="182"/>
      <c r="L219" s="37"/>
      <c r="M219" s="183" t="s">
        <v>1</v>
      </c>
      <c r="N219" s="184" t="s">
        <v>38</v>
      </c>
      <c r="O219" s="75"/>
      <c r="P219" s="185">
        <f>O219*H219</f>
        <v>0</v>
      </c>
      <c r="Q219" s="185">
        <v>0</v>
      </c>
      <c r="R219" s="185">
        <f>Q219*H219</f>
        <v>0</v>
      </c>
      <c r="S219" s="185">
        <v>0</v>
      </c>
      <c r="T219" s="186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7" t="s">
        <v>128</v>
      </c>
      <c r="AT219" s="187" t="s">
        <v>124</v>
      </c>
      <c r="AU219" s="187" t="s">
        <v>82</v>
      </c>
      <c r="AY219" s="17" t="s">
        <v>122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7" t="s">
        <v>80</v>
      </c>
      <c r="BK219" s="188">
        <f>ROUND(I219*H219,2)</f>
        <v>0</v>
      </c>
      <c r="BL219" s="17" t="s">
        <v>128</v>
      </c>
      <c r="BM219" s="187" t="s">
        <v>383</v>
      </c>
    </row>
    <row r="220" s="12" customFormat="1" ht="22.8" customHeight="1">
      <c r="A220" s="12"/>
      <c r="B220" s="161"/>
      <c r="C220" s="12"/>
      <c r="D220" s="162" t="s">
        <v>72</v>
      </c>
      <c r="E220" s="172" t="s">
        <v>165</v>
      </c>
      <c r="F220" s="172" t="s">
        <v>384</v>
      </c>
      <c r="G220" s="12"/>
      <c r="H220" s="12"/>
      <c r="I220" s="164"/>
      <c r="J220" s="173">
        <f>BK220</f>
        <v>0</v>
      </c>
      <c r="K220" s="12"/>
      <c r="L220" s="161"/>
      <c r="M220" s="166"/>
      <c r="N220" s="167"/>
      <c r="O220" s="167"/>
      <c r="P220" s="168">
        <f>SUM(P221:P222)</f>
        <v>0</v>
      </c>
      <c r="Q220" s="167"/>
      <c r="R220" s="168">
        <f>SUM(R221:R222)</f>
        <v>0.0005777139999999999</v>
      </c>
      <c r="S220" s="167"/>
      <c r="T220" s="169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62" t="s">
        <v>80</v>
      </c>
      <c r="AT220" s="170" t="s">
        <v>72</v>
      </c>
      <c r="AU220" s="170" t="s">
        <v>80</v>
      </c>
      <c r="AY220" s="162" t="s">
        <v>122</v>
      </c>
      <c r="BK220" s="171">
        <f>SUM(BK221:BK222)</f>
        <v>0</v>
      </c>
    </row>
    <row r="221" s="2" customFormat="1" ht="24.15" customHeight="1">
      <c r="A221" s="36"/>
      <c r="B221" s="174"/>
      <c r="C221" s="175" t="s">
        <v>385</v>
      </c>
      <c r="D221" s="175" t="s">
        <v>124</v>
      </c>
      <c r="E221" s="176" t="s">
        <v>386</v>
      </c>
      <c r="F221" s="177" t="s">
        <v>387</v>
      </c>
      <c r="G221" s="178" t="s">
        <v>152</v>
      </c>
      <c r="H221" s="179">
        <v>132.19999999999999</v>
      </c>
      <c r="I221" s="180"/>
      <c r="J221" s="181">
        <f>ROUND(I221*H221,2)</f>
        <v>0</v>
      </c>
      <c r="K221" s="182"/>
      <c r="L221" s="37"/>
      <c r="M221" s="183" t="s">
        <v>1</v>
      </c>
      <c r="N221" s="184" t="s">
        <v>38</v>
      </c>
      <c r="O221" s="75"/>
      <c r="P221" s="185">
        <f>O221*H221</f>
        <v>0</v>
      </c>
      <c r="Q221" s="185">
        <v>4.3699999999999997E-06</v>
      </c>
      <c r="R221" s="185">
        <f>Q221*H221</f>
        <v>0.0005777139999999999</v>
      </c>
      <c r="S221" s="185">
        <v>0</v>
      </c>
      <c r="T221" s="186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7" t="s">
        <v>128</v>
      </c>
      <c r="AT221" s="187" t="s">
        <v>124</v>
      </c>
      <c r="AU221" s="187" t="s">
        <v>82</v>
      </c>
      <c r="AY221" s="17" t="s">
        <v>122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7" t="s">
        <v>80</v>
      </c>
      <c r="BK221" s="188">
        <f>ROUND(I221*H221,2)</f>
        <v>0</v>
      </c>
      <c r="BL221" s="17" t="s">
        <v>128</v>
      </c>
      <c r="BM221" s="187" t="s">
        <v>388</v>
      </c>
    </row>
    <row r="222" s="13" customFormat="1">
      <c r="A222" s="13"/>
      <c r="B222" s="189"/>
      <c r="C222" s="13"/>
      <c r="D222" s="190" t="s">
        <v>130</v>
      </c>
      <c r="E222" s="191" t="s">
        <v>1</v>
      </c>
      <c r="F222" s="192" t="s">
        <v>389</v>
      </c>
      <c r="G222" s="13"/>
      <c r="H222" s="193">
        <v>132.19999999999999</v>
      </c>
      <c r="I222" s="194"/>
      <c r="J222" s="13"/>
      <c r="K222" s="13"/>
      <c r="L222" s="189"/>
      <c r="M222" s="195"/>
      <c r="N222" s="196"/>
      <c r="O222" s="196"/>
      <c r="P222" s="196"/>
      <c r="Q222" s="196"/>
      <c r="R222" s="196"/>
      <c r="S222" s="196"/>
      <c r="T222" s="19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1" t="s">
        <v>130</v>
      </c>
      <c r="AU222" s="191" t="s">
        <v>82</v>
      </c>
      <c r="AV222" s="13" t="s">
        <v>82</v>
      </c>
      <c r="AW222" s="13" t="s">
        <v>30</v>
      </c>
      <c r="AX222" s="13" t="s">
        <v>80</v>
      </c>
      <c r="AY222" s="191" t="s">
        <v>122</v>
      </c>
    </row>
    <row r="223" s="12" customFormat="1" ht="22.8" customHeight="1">
      <c r="A223" s="12"/>
      <c r="B223" s="161"/>
      <c r="C223" s="12"/>
      <c r="D223" s="162" t="s">
        <v>72</v>
      </c>
      <c r="E223" s="172" t="s">
        <v>390</v>
      </c>
      <c r="F223" s="172" t="s">
        <v>391</v>
      </c>
      <c r="G223" s="12"/>
      <c r="H223" s="12"/>
      <c r="I223" s="164"/>
      <c r="J223" s="173">
        <f>BK223</f>
        <v>0</v>
      </c>
      <c r="K223" s="12"/>
      <c r="L223" s="161"/>
      <c r="M223" s="166"/>
      <c r="N223" s="167"/>
      <c r="O223" s="167"/>
      <c r="P223" s="168">
        <f>SUM(P224:P234)</f>
        <v>0</v>
      </c>
      <c r="Q223" s="167"/>
      <c r="R223" s="168">
        <f>SUM(R224:R234)</f>
        <v>0</v>
      </c>
      <c r="S223" s="167"/>
      <c r="T223" s="169">
        <f>SUM(T224:T234)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62" t="s">
        <v>80</v>
      </c>
      <c r="AT223" s="170" t="s">
        <v>72</v>
      </c>
      <c r="AU223" s="170" t="s">
        <v>80</v>
      </c>
      <c r="AY223" s="162" t="s">
        <v>122</v>
      </c>
      <c r="BK223" s="171">
        <f>SUM(BK224:BK234)</f>
        <v>0</v>
      </c>
    </row>
    <row r="224" s="2" customFormat="1" ht="16.5" customHeight="1">
      <c r="A224" s="36"/>
      <c r="B224" s="174"/>
      <c r="C224" s="175" t="s">
        <v>392</v>
      </c>
      <c r="D224" s="175" t="s">
        <v>124</v>
      </c>
      <c r="E224" s="176" t="s">
        <v>393</v>
      </c>
      <c r="F224" s="177" t="s">
        <v>394</v>
      </c>
      <c r="G224" s="178" t="s">
        <v>194</v>
      </c>
      <c r="H224" s="179">
        <v>61.972999999999999</v>
      </c>
      <c r="I224" s="180"/>
      <c r="J224" s="181">
        <f>ROUND(I224*H224,2)</f>
        <v>0</v>
      </c>
      <c r="K224" s="182"/>
      <c r="L224" s="37"/>
      <c r="M224" s="183" t="s">
        <v>1</v>
      </c>
      <c r="N224" s="184" t="s">
        <v>38</v>
      </c>
      <c r="O224" s="75"/>
      <c r="P224" s="185">
        <f>O224*H224</f>
        <v>0</v>
      </c>
      <c r="Q224" s="185">
        <v>0</v>
      </c>
      <c r="R224" s="185">
        <f>Q224*H224</f>
        <v>0</v>
      </c>
      <c r="S224" s="185">
        <v>0</v>
      </c>
      <c r="T224" s="186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7" t="s">
        <v>128</v>
      </c>
      <c r="AT224" s="187" t="s">
        <v>124</v>
      </c>
      <c r="AU224" s="187" t="s">
        <v>82</v>
      </c>
      <c r="AY224" s="17" t="s">
        <v>122</v>
      </c>
      <c r="BE224" s="188">
        <f>IF(N224="základní",J224,0)</f>
        <v>0</v>
      </c>
      <c r="BF224" s="188">
        <f>IF(N224="snížená",J224,0)</f>
        <v>0</v>
      </c>
      <c r="BG224" s="188">
        <f>IF(N224="zákl. přenesená",J224,0)</f>
        <v>0</v>
      </c>
      <c r="BH224" s="188">
        <f>IF(N224="sníž. přenesená",J224,0)</f>
        <v>0</v>
      </c>
      <c r="BI224" s="188">
        <f>IF(N224="nulová",J224,0)</f>
        <v>0</v>
      </c>
      <c r="BJ224" s="17" t="s">
        <v>80</v>
      </c>
      <c r="BK224" s="188">
        <f>ROUND(I224*H224,2)</f>
        <v>0</v>
      </c>
      <c r="BL224" s="17" t="s">
        <v>128</v>
      </c>
      <c r="BM224" s="187" t="s">
        <v>395</v>
      </c>
    </row>
    <row r="225" s="13" customFormat="1">
      <c r="A225" s="13"/>
      <c r="B225" s="189"/>
      <c r="C225" s="13"/>
      <c r="D225" s="190" t="s">
        <v>130</v>
      </c>
      <c r="E225" s="191" t="s">
        <v>1</v>
      </c>
      <c r="F225" s="192" t="s">
        <v>396</v>
      </c>
      <c r="G225" s="13"/>
      <c r="H225" s="193">
        <v>20.734999999999999</v>
      </c>
      <c r="I225" s="194"/>
      <c r="J225" s="13"/>
      <c r="K225" s="13"/>
      <c r="L225" s="189"/>
      <c r="M225" s="195"/>
      <c r="N225" s="196"/>
      <c r="O225" s="196"/>
      <c r="P225" s="196"/>
      <c r="Q225" s="196"/>
      <c r="R225" s="196"/>
      <c r="S225" s="196"/>
      <c r="T225" s="19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1" t="s">
        <v>130</v>
      </c>
      <c r="AU225" s="191" t="s">
        <v>82</v>
      </c>
      <c r="AV225" s="13" t="s">
        <v>82</v>
      </c>
      <c r="AW225" s="13" t="s">
        <v>30</v>
      </c>
      <c r="AX225" s="13" t="s">
        <v>73</v>
      </c>
      <c r="AY225" s="191" t="s">
        <v>122</v>
      </c>
    </row>
    <row r="226" s="13" customFormat="1">
      <c r="A226" s="13"/>
      <c r="B226" s="189"/>
      <c r="C226" s="13"/>
      <c r="D226" s="190" t="s">
        <v>130</v>
      </c>
      <c r="E226" s="191" t="s">
        <v>1</v>
      </c>
      <c r="F226" s="192" t="s">
        <v>397</v>
      </c>
      <c r="G226" s="13"/>
      <c r="H226" s="193">
        <v>25.507999999999999</v>
      </c>
      <c r="I226" s="194"/>
      <c r="J226" s="13"/>
      <c r="K226" s="13"/>
      <c r="L226" s="189"/>
      <c r="M226" s="195"/>
      <c r="N226" s="196"/>
      <c r="O226" s="196"/>
      <c r="P226" s="196"/>
      <c r="Q226" s="196"/>
      <c r="R226" s="196"/>
      <c r="S226" s="196"/>
      <c r="T226" s="19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1" t="s">
        <v>130</v>
      </c>
      <c r="AU226" s="191" t="s">
        <v>82</v>
      </c>
      <c r="AV226" s="13" t="s">
        <v>82</v>
      </c>
      <c r="AW226" s="13" t="s">
        <v>30</v>
      </c>
      <c r="AX226" s="13" t="s">
        <v>73</v>
      </c>
      <c r="AY226" s="191" t="s">
        <v>122</v>
      </c>
    </row>
    <row r="227" s="13" customFormat="1">
      <c r="A227" s="13"/>
      <c r="B227" s="189"/>
      <c r="C227" s="13"/>
      <c r="D227" s="190" t="s">
        <v>130</v>
      </c>
      <c r="E227" s="191" t="s">
        <v>1</v>
      </c>
      <c r="F227" s="192" t="s">
        <v>398</v>
      </c>
      <c r="G227" s="13"/>
      <c r="H227" s="193">
        <v>15.73</v>
      </c>
      <c r="I227" s="194"/>
      <c r="J227" s="13"/>
      <c r="K227" s="13"/>
      <c r="L227" s="189"/>
      <c r="M227" s="195"/>
      <c r="N227" s="196"/>
      <c r="O227" s="196"/>
      <c r="P227" s="196"/>
      <c r="Q227" s="196"/>
      <c r="R227" s="196"/>
      <c r="S227" s="196"/>
      <c r="T227" s="19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1" t="s">
        <v>130</v>
      </c>
      <c r="AU227" s="191" t="s">
        <v>82</v>
      </c>
      <c r="AV227" s="13" t="s">
        <v>82</v>
      </c>
      <c r="AW227" s="13" t="s">
        <v>30</v>
      </c>
      <c r="AX227" s="13" t="s">
        <v>73</v>
      </c>
      <c r="AY227" s="191" t="s">
        <v>122</v>
      </c>
    </row>
    <row r="228" s="14" customFormat="1">
      <c r="A228" s="14"/>
      <c r="B228" s="198"/>
      <c r="C228" s="14"/>
      <c r="D228" s="190" t="s">
        <v>130</v>
      </c>
      <c r="E228" s="199" t="s">
        <v>1</v>
      </c>
      <c r="F228" s="200" t="s">
        <v>181</v>
      </c>
      <c r="G228" s="14"/>
      <c r="H228" s="201">
        <v>61.972999999999999</v>
      </c>
      <c r="I228" s="202"/>
      <c r="J228" s="14"/>
      <c r="K228" s="14"/>
      <c r="L228" s="198"/>
      <c r="M228" s="203"/>
      <c r="N228" s="204"/>
      <c r="O228" s="204"/>
      <c r="P228" s="204"/>
      <c r="Q228" s="204"/>
      <c r="R228" s="204"/>
      <c r="S228" s="204"/>
      <c r="T228" s="20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9" t="s">
        <v>130</v>
      </c>
      <c r="AU228" s="199" t="s">
        <v>82</v>
      </c>
      <c r="AV228" s="14" t="s">
        <v>128</v>
      </c>
      <c r="AW228" s="14" t="s">
        <v>30</v>
      </c>
      <c r="AX228" s="14" t="s">
        <v>80</v>
      </c>
      <c r="AY228" s="199" t="s">
        <v>122</v>
      </c>
    </row>
    <row r="229" s="2" customFormat="1" ht="24.15" customHeight="1">
      <c r="A229" s="36"/>
      <c r="B229" s="174"/>
      <c r="C229" s="175" t="s">
        <v>399</v>
      </c>
      <c r="D229" s="175" t="s">
        <v>124</v>
      </c>
      <c r="E229" s="176" t="s">
        <v>400</v>
      </c>
      <c r="F229" s="177" t="s">
        <v>401</v>
      </c>
      <c r="G229" s="178" t="s">
        <v>194</v>
      </c>
      <c r="H229" s="179">
        <v>557.75699999999995</v>
      </c>
      <c r="I229" s="180"/>
      <c r="J229" s="181">
        <f>ROUND(I229*H229,2)</f>
        <v>0</v>
      </c>
      <c r="K229" s="182"/>
      <c r="L229" s="37"/>
      <c r="M229" s="183" t="s">
        <v>1</v>
      </c>
      <c r="N229" s="184" t="s">
        <v>38</v>
      </c>
      <c r="O229" s="75"/>
      <c r="P229" s="185">
        <f>O229*H229</f>
        <v>0</v>
      </c>
      <c r="Q229" s="185">
        <v>0</v>
      </c>
      <c r="R229" s="185">
        <f>Q229*H229</f>
        <v>0</v>
      </c>
      <c r="S229" s="185">
        <v>0</v>
      </c>
      <c r="T229" s="186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7" t="s">
        <v>128</v>
      </c>
      <c r="AT229" s="187" t="s">
        <v>124</v>
      </c>
      <c r="AU229" s="187" t="s">
        <v>82</v>
      </c>
      <c r="AY229" s="17" t="s">
        <v>122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17" t="s">
        <v>80</v>
      </c>
      <c r="BK229" s="188">
        <f>ROUND(I229*H229,2)</f>
        <v>0</v>
      </c>
      <c r="BL229" s="17" t="s">
        <v>128</v>
      </c>
      <c r="BM229" s="187" t="s">
        <v>402</v>
      </c>
    </row>
    <row r="230" s="13" customFormat="1">
      <c r="A230" s="13"/>
      <c r="B230" s="189"/>
      <c r="C230" s="13"/>
      <c r="D230" s="190" t="s">
        <v>130</v>
      </c>
      <c r="E230" s="191" t="s">
        <v>1</v>
      </c>
      <c r="F230" s="192" t="s">
        <v>403</v>
      </c>
      <c r="G230" s="13"/>
      <c r="H230" s="193">
        <v>557.75699999999995</v>
      </c>
      <c r="I230" s="194"/>
      <c r="J230" s="13"/>
      <c r="K230" s="13"/>
      <c r="L230" s="189"/>
      <c r="M230" s="195"/>
      <c r="N230" s="196"/>
      <c r="O230" s="196"/>
      <c r="P230" s="196"/>
      <c r="Q230" s="196"/>
      <c r="R230" s="196"/>
      <c r="S230" s="196"/>
      <c r="T230" s="19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1" t="s">
        <v>130</v>
      </c>
      <c r="AU230" s="191" t="s">
        <v>82</v>
      </c>
      <c r="AV230" s="13" t="s">
        <v>82</v>
      </c>
      <c r="AW230" s="13" t="s">
        <v>30</v>
      </c>
      <c r="AX230" s="13" t="s">
        <v>80</v>
      </c>
      <c r="AY230" s="191" t="s">
        <v>122</v>
      </c>
    </row>
    <row r="231" s="2" customFormat="1" ht="24.15" customHeight="1">
      <c r="A231" s="36"/>
      <c r="B231" s="174"/>
      <c r="C231" s="175" t="s">
        <v>404</v>
      </c>
      <c r="D231" s="175" t="s">
        <v>124</v>
      </c>
      <c r="E231" s="176" t="s">
        <v>405</v>
      </c>
      <c r="F231" s="177" t="s">
        <v>406</v>
      </c>
      <c r="G231" s="178" t="s">
        <v>194</v>
      </c>
      <c r="H231" s="179">
        <v>61.972999999999999</v>
      </c>
      <c r="I231" s="180"/>
      <c r="J231" s="181">
        <f>ROUND(I231*H231,2)</f>
        <v>0</v>
      </c>
      <c r="K231" s="182"/>
      <c r="L231" s="37"/>
      <c r="M231" s="183" t="s">
        <v>1</v>
      </c>
      <c r="N231" s="184" t="s">
        <v>38</v>
      </c>
      <c r="O231" s="75"/>
      <c r="P231" s="185">
        <f>O231*H231</f>
        <v>0</v>
      </c>
      <c r="Q231" s="185">
        <v>0</v>
      </c>
      <c r="R231" s="185">
        <f>Q231*H231</f>
        <v>0</v>
      </c>
      <c r="S231" s="185">
        <v>0</v>
      </c>
      <c r="T231" s="18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7" t="s">
        <v>128</v>
      </c>
      <c r="AT231" s="187" t="s">
        <v>124</v>
      </c>
      <c r="AU231" s="187" t="s">
        <v>82</v>
      </c>
      <c r="AY231" s="17" t="s">
        <v>122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7" t="s">
        <v>80</v>
      </c>
      <c r="BK231" s="188">
        <f>ROUND(I231*H231,2)</f>
        <v>0</v>
      </c>
      <c r="BL231" s="17" t="s">
        <v>128</v>
      </c>
      <c r="BM231" s="187" t="s">
        <v>407</v>
      </c>
    </row>
    <row r="232" s="2" customFormat="1" ht="33" customHeight="1">
      <c r="A232" s="36"/>
      <c r="B232" s="174"/>
      <c r="C232" s="175" t="s">
        <v>408</v>
      </c>
      <c r="D232" s="175" t="s">
        <v>124</v>
      </c>
      <c r="E232" s="176" t="s">
        <v>409</v>
      </c>
      <c r="F232" s="177" t="s">
        <v>410</v>
      </c>
      <c r="G232" s="178" t="s">
        <v>194</v>
      </c>
      <c r="H232" s="179">
        <v>25.507999999999999</v>
      </c>
      <c r="I232" s="180"/>
      <c r="J232" s="181">
        <f>ROUND(I232*H232,2)</f>
        <v>0</v>
      </c>
      <c r="K232" s="182"/>
      <c r="L232" s="37"/>
      <c r="M232" s="183" t="s">
        <v>1</v>
      </c>
      <c r="N232" s="184" t="s">
        <v>38</v>
      </c>
      <c r="O232" s="75"/>
      <c r="P232" s="185">
        <f>O232*H232</f>
        <v>0</v>
      </c>
      <c r="Q232" s="185">
        <v>0</v>
      </c>
      <c r="R232" s="185">
        <f>Q232*H232</f>
        <v>0</v>
      </c>
      <c r="S232" s="185">
        <v>0</v>
      </c>
      <c r="T232" s="186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7" t="s">
        <v>128</v>
      </c>
      <c r="AT232" s="187" t="s">
        <v>124</v>
      </c>
      <c r="AU232" s="187" t="s">
        <v>82</v>
      </c>
      <c r="AY232" s="17" t="s">
        <v>122</v>
      </c>
      <c r="BE232" s="188">
        <f>IF(N232="základní",J232,0)</f>
        <v>0</v>
      </c>
      <c r="BF232" s="188">
        <f>IF(N232="snížená",J232,0)</f>
        <v>0</v>
      </c>
      <c r="BG232" s="188">
        <f>IF(N232="zákl. přenesená",J232,0)</f>
        <v>0</v>
      </c>
      <c r="BH232" s="188">
        <f>IF(N232="sníž. přenesená",J232,0)</f>
        <v>0</v>
      </c>
      <c r="BI232" s="188">
        <f>IF(N232="nulová",J232,0)</f>
        <v>0</v>
      </c>
      <c r="BJ232" s="17" t="s">
        <v>80</v>
      </c>
      <c r="BK232" s="188">
        <f>ROUND(I232*H232,2)</f>
        <v>0</v>
      </c>
      <c r="BL232" s="17" t="s">
        <v>128</v>
      </c>
      <c r="BM232" s="187" t="s">
        <v>411</v>
      </c>
    </row>
    <row r="233" s="2" customFormat="1" ht="24.15" customHeight="1">
      <c r="A233" s="36"/>
      <c r="B233" s="174"/>
      <c r="C233" s="175" t="s">
        <v>412</v>
      </c>
      <c r="D233" s="175" t="s">
        <v>124</v>
      </c>
      <c r="E233" s="176" t="s">
        <v>413</v>
      </c>
      <c r="F233" s="177" t="s">
        <v>193</v>
      </c>
      <c r="G233" s="178" t="s">
        <v>194</v>
      </c>
      <c r="H233" s="179">
        <v>20.734999999999999</v>
      </c>
      <c r="I233" s="180"/>
      <c r="J233" s="181">
        <f>ROUND(I233*H233,2)</f>
        <v>0</v>
      </c>
      <c r="K233" s="182"/>
      <c r="L233" s="37"/>
      <c r="M233" s="183" t="s">
        <v>1</v>
      </c>
      <c r="N233" s="184" t="s">
        <v>38</v>
      </c>
      <c r="O233" s="75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7" t="s">
        <v>128</v>
      </c>
      <c r="AT233" s="187" t="s">
        <v>124</v>
      </c>
      <c r="AU233" s="187" t="s">
        <v>82</v>
      </c>
      <c r="AY233" s="17" t="s">
        <v>122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7" t="s">
        <v>80</v>
      </c>
      <c r="BK233" s="188">
        <f>ROUND(I233*H233,2)</f>
        <v>0</v>
      </c>
      <c r="BL233" s="17" t="s">
        <v>128</v>
      </c>
      <c r="BM233" s="187" t="s">
        <v>414</v>
      </c>
    </row>
    <row r="234" s="2" customFormat="1" ht="44.25" customHeight="1">
      <c r="A234" s="36"/>
      <c r="B234" s="174"/>
      <c r="C234" s="175" t="s">
        <v>415</v>
      </c>
      <c r="D234" s="175" t="s">
        <v>124</v>
      </c>
      <c r="E234" s="176" t="s">
        <v>416</v>
      </c>
      <c r="F234" s="177" t="s">
        <v>417</v>
      </c>
      <c r="G234" s="178" t="s">
        <v>194</v>
      </c>
      <c r="H234" s="179">
        <v>15.73</v>
      </c>
      <c r="I234" s="180"/>
      <c r="J234" s="181">
        <f>ROUND(I234*H234,2)</f>
        <v>0</v>
      </c>
      <c r="K234" s="182"/>
      <c r="L234" s="37"/>
      <c r="M234" s="183" t="s">
        <v>1</v>
      </c>
      <c r="N234" s="184" t="s">
        <v>38</v>
      </c>
      <c r="O234" s="75"/>
      <c r="P234" s="185">
        <f>O234*H234</f>
        <v>0</v>
      </c>
      <c r="Q234" s="185">
        <v>0</v>
      </c>
      <c r="R234" s="185">
        <f>Q234*H234</f>
        <v>0</v>
      </c>
      <c r="S234" s="185">
        <v>0</v>
      </c>
      <c r="T234" s="186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7" t="s">
        <v>128</v>
      </c>
      <c r="AT234" s="187" t="s">
        <v>124</v>
      </c>
      <c r="AU234" s="187" t="s">
        <v>82</v>
      </c>
      <c r="AY234" s="17" t="s">
        <v>122</v>
      </c>
      <c r="BE234" s="188">
        <f>IF(N234="základní",J234,0)</f>
        <v>0</v>
      </c>
      <c r="BF234" s="188">
        <f>IF(N234="snížená",J234,0)</f>
        <v>0</v>
      </c>
      <c r="BG234" s="188">
        <f>IF(N234="zákl. přenesená",J234,0)</f>
        <v>0</v>
      </c>
      <c r="BH234" s="188">
        <f>IF(N234="sníž. přenesená",J234,0)</f>
        <v>0</v>
      </c>
      <c r="BI234" s="188">
        <f>IF(N234="nulová",J234,0)</f>
        <v>0</v>
      </c>
      <c r="BJ234" s="17" t="s">
        <v>80</v>
      </c>
      <c r="BK234" s="188">
        <f>ROUND(I234*H234,2)</f>
        <v>0</v>
      </c>
      <c r="BL234" s="17" t="s">
        <v>128</v>
      </c>
      <c r="BM234" s="187" t="s">
        <v>418</v>
      </c>
    </row>
    <row r="235" s="12" customFormat="1" ht="22.8" customHeight="1">
      <c r="A235" s="12"/>
      <c r="B235" s="161"/>
      <c r="C235" s="12"/>
      <c r="D235" s="162" t="s">
        <v>72</v>
      </c>
      <c r="E235" s="172" t="s">
        <v>419</v>
      </c>
      <c r="F235" s="172" t="s">
        <v>420</v>
      </c>
      <c r="G235" s="12"/>
      <c r="H235" s="12"/>
      <c r="I235" s="164"/>
      <c r="J235" s="173">
        <f>BK235</f>
        <v>0</v>
      </c>
      <c r="K235" s="12"/>
      <c r="L235" s="161"/>
      <c r="M235" s="166"/>
      <c r="N235" s="167"/>
      <c r="O235" s="167"/>
      <c r="P235" s="168">
        <f>P236</f>
        <v>0</v>
      </c>
      <c r="Q235" s="167"/>
      <c r="R235" s="168">
        <f>R236</f>
        <v>0</v>
      </c>
      <c r="S235" s="167"/>
      <c r="T235" s="169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62" t="s">
        <v>80</v>
      </c>
      <c r="AT235" s="170" t="s">
        <v>72</v>
      </c>
      <c r="AU235" s="170" t="s">
        <v>80</v>
      </c>
      <c r="AY235" s="162" t="s">
        <v>122</v>
      </c>
      <c r="BK235" s="171">
        <f>BK236</f>
        <v>0</v>
      </c>
    </row>
    <row r="236" s="2" customFormat="1" ht="24.15" customHeight="1">
      <c r="A236" s="36"/>
      <c r="B236" s="174"/>
      <c r="C236" s="175" t="s">
        <v>421</v>
      </c>
      <c r="D236" s="175" t="s">
        <v>124</v>
      </c>
      <c r="E236" s="176" t="s">
        <v>422</v>
      </c>
      <c r="F236" s="177" t="s">
        <v>423</v>
      </c>
      <c r="G236" s="178" t="s">
        <v>194</v>
      </c>
      <c r="H236" s="179">
        <v>216.74100000000001</v>
      </c>
      <c r="I236" s="180"/>
      <c r="J236" s="181">
        <f>ROUND(I236*H236,2)</f>
        <v>0</v>
      </c>
      <c r="K236" s="182"/>
      <c r="L236" s="37"/>
      <c r="M236" s="183" t="s">
        <v>1</v>
      </c>
      <c r="N236" s="184" t="s">
        <v>38</v>
      </c>
      <c r="O236" s="75"/>
      <c r="P236" s="185">
        <f>O236*H236</f>
        <v>0</v>
      </c>
      <c r="Q236" s="185">
        <v>0</v>
      </c>
      <c r="R236" s="185">
        <f>Q236*H236</f>
        <v>0</v>
      </c>
      <c r="S236" s="185">
        <v>0</v>
      </c>
      <c r="T236" s="18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7" t="s">
        <v>128</v>
      </c>
      <c r="AT236" s="187" t="s">
        <v>124</v>
      </c>
      <c r="AU236" s="187" t="s">
        <v>82</v>
      </c>
      <c r="AY236" s="17" t="s">
        <v>122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17" t="s">
        <v>80</v>
      </c>
      <c r="BK236" s="188">
        <f>ROUND(I236*H236,2)</f>
        <v>0</v>
      </c>
      <c r="BL236" s="17" t="s">
        <v>128</v>
      </c>
      <c r="BM236" s="187" t="s">
        <v>424</v>
      </c>
    </row>
    <row r="237" s="12" customFormat="1" ht="25.92" customHeight="1">
      <c r="A237" s="12"/>
      <c r="B237" s="161"/>
      <c r="C237" s="12"/>
      <c r="D237" s="162" t="s">
        <v>72</v>
      </c>
      <c r="E237" s="163" t="s">
        <v>207</v>
      </c>
      <c r="F237" s="163" t="s">
        <v>425</v>
      </c>
      <c r="G237" s="12"/>
      <c r="H237" s="12"/>
      <c r="I237" s="164"/>
      <c r="J237" s="165">
        <f>BK237</f>
        <v>0</v>
      </c>
      <c r="K237" s="12"/>
      <c r="L237" s="161"/>
      <c r="M237" s="166"/>
      <c r="N237" s="167"/>
      <c r="O237" s="167"/>
      <c r="P237" s="168">
        <f>P238</f>
        <v>0</v>
      </c>
      <c r="Q237" s="167"/>
      <c r="R237" s="168">
        <f>R238</f>
        <v>0</v>
      </c>
      <c r="S237" s="167"/>
      <c r="T237" s="169">
        <f>T238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62" t="s">
        <v>135</v>
      </c>
      <c r="AT237" s="170" t="s">
        <v>72</v>
      </c>
      <c r="AU237" s="170" t="s">
        <v>73</v>
      </c>
      <c r="AY237" s="162" t="s">
        <v>122</v>
      </c>
      <c r="BK237" s="171">
        <f>BK238</f>
        <v>0</v>
      </c>
    </row>
    <row r="238" s="12" customFormat="1" ht="22.8" customHeight="1">
      <c r="A238" s="12"/>
      <c r="B238" s="161"/>
      <c r="C238" s="12"/>
      <c r="D238" s="162" t="s">
        <v>72</v>
      </c>
      <c r="E238" s="172" t="s">
        <v>426</v>
      </c>
      <c r="F238" s="172" t="s">
        <v>427</v>
      </c>
      <c r="G238" s="12"/>
      <c r="H238" s="12"/>
      <c r="I238" s="164"/>
      <c r="J238" s="173">
        <f>BK238</f>
        <v>0</v>
      </c>
      <c r="K238" s="12"/>
      <c r="L238" s="161"/>
      <c r="M238" s="166"/>
      <c r="N238" s="167"/>
      <c r="O238" s="167"/>
      <c r="P238" s="168">
        <f>P239</f>
        <v>0</v>
      </c>
      <c r="Q238" s="167"/>
      <c r="R238" s="168">
        <f>R239</f>
        <v>0</v>
      </c>
      <c r="S238" s="167"/>
      <c r="T238" s="169">
        <f>T239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62" t="s">
        <v>135</v>
      </c>
      <c r="AT238" s="170" t="s">
        <v>72</v>
      </c>
      <c r="AU238" s="170" t="s">
        <v>80</v>
      </c>
      <c r="AY238" s="162" t="s">
        <v>122</v>
      </c>
      <c r="BK238" s="171">
        <f>BK239</f>
        <v>0</v>
      </c>
    </row>
    <row r="239" s="2" customFormat="1" ht="24.15" customHeight="1">
      <c r="A239" s="36"/>
      <c r="B239" s="174"/>
      <c r="C239" s="175" t="s">
        <v>378</v>
      </c>
      <c r="D239" s="175" t="s">
        <v>124</v>
      </c>
      <c r="E239" s="176" t="s">
        <v>428</v>
      </c>
      <c r="F239" s="177" t="s">
        <v>429</v>
      </c>
      <c r="G239" s="178" t="s">
        <v>152</v>
      </c>
      <c r="H239" s="179">
        <v>65</v>
      </c>
      <c r="I239" s="180"/>
      <c r="J239" s="181">
        <f>ROUND(I239*H239,2)</f>
        <v>0</v>
      </c>
      <c r="K239" s="182"/>
      <c r="L239" s="37"/>
      <c r="M239" s="217" t="s">
        <v>1</v>
      </c>
      <c r="N239" s="218" t="s">
        <v>38</v>
      </c>
      <c r="O239" s="219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7" t="s">
        <v>421</v>
      </c>
      <c r="AT239" s="187" t="s">
        <v>124</v>
      </c>
      <c r="AU239" s="187" t="s">
        <v>82</v>
      </c>
      <c r="AY239" s="17" t="s">
        <v>122</v>
      </c>
      <c r="BE239" s="188">
        <f>IF(N239="základní",J239,0)</f>
        <v>0</v>
      </c>
      <c r="BF239" s="188">
        <f>IF(N239="snížená",J239,0)</f>
        <v>0</v>
      </c>
      <c r="BG239" s="188">
        <f>IF(N239="zákl. přenesená",J239,0)</f>
        <v>0</v>
      </c>
      <c r="BH239" s="188">
        <f>IF(N239="sníž. přenesená",J239,0)</f>
        <v>0</v>
      </c>
      <c r="BI239" s="188">
        <f>IF(N239="nulová",J239,0)</f>
        <v>0</v>
      </c>
      <c r="BJ239" s="17" t="s">
        <v>80</v>
      </c>
      <c r="BK239" s="188">
        <f>ROUND(I239*H239,2)</f>
        <v>0</v>
      </c>
      <c r="BL239" s="17" t="s">
        <v>421</v>
      </c>
      <c r="BM239" s="187" t="s">
        <v>430</v>
      </c>
    </row>
    <row r="240" s="2" customFormat="1" ht="6.96" customHeight="1">
      <c r="A240" s="36"/>
      <c r="B240" s="58"/>
      <c r="C240" s="59"/>
      <c r="D240" s="59"/>
      <c r="E240" s="59"/>
      <c r="F240" s="59"/>
      <c r="G240" s="59"/>
      <c r="H240" s="59"/>
      <c r="I240" s="59"/>
      <c r="J240" s="59"/>
      <c r="K240" s="59"/>
      <c r="L240" s="37"/>
      <c r="M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</row>
  </sheetData>
  <autoFilter ref="C128:K2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2021-09-03T07:31:16Z</dcterms:created>
  <dcterms:modified xsi:type="dcterms:W3CDTF">2021-09-03T07:31:18Z</dcterms:modified>
</cp:coreProperties>
</file>